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35" windowWidth="14340" windowHeight="4485" tabRatio="604" activeTab="2"/>
  </bookViews>
  <sheets>
    <sheet name="МЕСТНЫЙ" sheetId="1" r:id="rId1"/>
    <sheet name="расход за 1кв-л2013г" sheetId="2" r:id="rId2"/>
    <sheet name="свод сдавать" sheetId="3" r:id="rId3"/>
  </sheets>
  <definedNames/>
  <calcPr fullCalcOnLoad="1"/>
</workbook>
</file>

<file path=xl/sharedStrings.xml><?xml version="1.0" encoding="utf-8"?>
<sst xmlns="http://schemas.openxmlformats.org/spreadsheetml/2006/main" count="716" uniqueCount="214">
  <si>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</si>
  <si>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</si>
  <si>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</si>
  <si>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</si>
  <si>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</si>
  <si>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</si>
  <si>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(должность)</t>
  </si>
  <si>
    <t>ОТЧЕТ ОБ ИСПОЛНЕНИИ БЮДЖЕТА</t>
  </si>
  <si>
    <t>ГЛАВНОГО РАСПОРЯДИТЕЛЯ (РАСПОРЯДИТЕЛЯ), ПОЛУЧАТЕЛЯ СРЕДСТВ БЮДЖЕТА</t>
  </si>
  <si>
    <t>0503127</t>
  </si>
  <si>
    <t>Учреждение (главный распорядитель (распорядитель), получатель)</t>
  </si>
  <si>
    <t>1. Доходы бюджета</t>
  </si>
  <si>
    <t>Наименование показателя</t>
  </si>
  <si>
    <t>Код стро-ки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</si>
  <si>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</si>
  <si>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</si>
  <si>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</si>
  <si>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</si>
  <si>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</si>
  <si>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</si>
  <si>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</si>
  <si>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Доходы бюджета - всего</t>
  </si>
  <si>
    <t>в том числе:</t>
  </si>
  <si>
    <t>2. Расходы бюджета</t>
  </si>
  <si>
    <t>Форма 0503127 с. 2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</si>
  <si>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</si>
  <si>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</si>
  <si>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</si>
  <si>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</si>
  <si>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</si>
  <si>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</si>
  <si>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</si>
  <si>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Результат исполнения бюджета
(дефицит "-", профицит "+")</t>
  </si>
  <si>
    <t>450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</si>
  <si>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</si>
  <si>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</si>
  <si>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</si>
  <si>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</si>
  <si>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органов, осуществляющих кассовое обслу-живание испол-нения бюджета</t>
  </si>
  <si>
    <t>Источники финансирования дефицита
бюджетов - всего</t>
  </si>
  <si>
    <t>500</t>
  </si>
  <si>
    <t>510</t>
  </si>
  <si>
    <t>источники внутреннего финансирования
бюджета</t>
  </si>
  <si>
    <t>520</t>
  </si>
  <si>
    <t>из них:</t>
  </si>
  <si>
    <t>620</t>
  </si>
  <si>
    <t>700</t>
  </si>
  <si>
    <t>Руководитель финансово-</t>
  </si>
  <si>
    <t>экономической службы</t>
  </si>
  <si>
    <t>Отметка ответственного исполнителя органа, осуществляющего кассовое обслуживание исполнения бюджета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</si>
  <si>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</si>
  <si>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</si>
  <si>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</si>
  <si>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</si>
  <si>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</si>
  <si>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</si>
  <si>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Периодичность: 1 апреля, 1 июля, 1 октября, годовая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</si>
  <si>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</si>
  <si>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</si>
  <si>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</si>
  <si>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</si>
  <si>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</si>
  <si>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</si>
  <si>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</si>
  <si>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</si>
  <si>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земельные участки, находящиеся в государвственной и муниципальной собственности</t>
  </si>
  <si>
    <t>Увеличение долговых обязательств</t>
  </si>
  <si>
    <t>Уменьшение долговых обязательств</t>
  </si>
  <si>
    <t>Долговые обязательства РФ выраженные в ценных бумах, указанных в валюте РФ</t>
  </si>
  <si>
    <t>Кредитные договоры и соглашения, указанные в валюте РФ</t>
  </si>
  <si>
    <t>полученные кредиты</t>
  </si>
  <si>
    <t>погашенные кредиты</t>
  </si>
  <si>
    <t>000 01 01 00 00 01 0000 000</t>
  </si>
  <si>
    <t>000 01 01 00 00 01 0000 710</t>
  </si>
  <si>
    <t>000 01 01 00 00 01 0000 810</t>
  </si>
  <si>
    <t>000 02 01 00 00 01 0000 000</t>
  </si>
  <si>
    <t>000 02 01 00 00 01 0000 720</t>
  </si>
  <si>
    <t>000 02 01 00 00 01 0000 820</t>
  </si>
  <si>
    <t>000 03 01 00 00 01 0000 000</t>
  </si>
  <si>
    <t>Исполнение государственных и муниципальных гарантий</t>
  </si>
  <si>
    <t>000 03 01 00 00 01 0000 810</t>
  </si>
  <si>
    <t>Акции и иные формы участия в капитале, находящиеся в государственной собственности</t>
  </si>
  <si>
    <t>000 05 00 00 00 01 0000 000</t>
  </si>
  <si>
    <t>Поступления от продажи акций, долей,паев</t>
  </si>
  <si>
    <t>Приобретение акций, долей, паев</t>
  </si>
  <si>
    <t>000 06 00 00 00 01 0000 000</t>
  </si>
  <si>
    <t>Приобретение земельных участков</t>
  </si>
  <si>
    <t>000 06 00 00 00 01 0000 330</t>
  </si>
  <si>
    <t>000 06 00 00 00 01 0000 430</t>
  </si>
  <si>
    <t>Поступления от продажи земельных участков</t>
  </si>
  <si>
    <t>Государственные запасы драгоценных металлов и драгоценных камней</t>
  </si>
  <si>
    <t>000 07 00 00 00 00 0000 000</t>
  </si>
  <si>
    <t>Затраты на приобретение государственных запасов драгоценных металлов и драгоценных камней</t>
  </si>
  <si>
    <t>000 07 00 00 00 00 0000 310</t>
  </si>
  <si>
    <t>Поступления от реализации государственных запасов драгоценных металлов и драгоценных камней</t>
  </si>
  <si>
    <t>000 07 00 00 00 00 0000 410</t>
  </si>
  <si>
    <t>Курсовая разница</t>
  </si>
  <si>
    <t>000 09 00 00 00 00 0000 171</t>
  </si>
  <si>
    <t>000 01 02 00 00 00 0000 000</t>
  </si>
  <si>
    <t xml:space="preserve">Долговые обязательства РФ выраженные в ценных бумах, указанных в иностранной валюте </t>
  </si>
  <si>
    <t>000 01 02 00 00 01 0000 710</t>
  </si>
  <si>
    <t>000 01 02 00 00 01 0000 810</t>
  </si>
  <si>
    <t>Кредитные договоры и соглашения международных финансовых организаций, правительств иностранных государств, иностранных банков и фирм</t>
  </si>
  <si>
    <t>000 02 02 00 00 01 0000 000</t>
  </si>
  <si>
    <t>получение кредита</t>
  </si>
  <si>
    <t>погашение кредита</t>
  </si>
  <si>
    <t>000 02 02 00 00 01 0000 720</t>
  </si>
  <si>
    <t>000 02 02 00 00 01 0000 820</t>
  </si>
  <si>
    <t>Прочие источники внутреннего финансирования</t>
  </si>
  <si>
    <t>Прочие источники внешнего финансирования</t>
  </si>
  <si>
    <t>000 03 02 00 00 01 0000 000</t>
  </si>
  <si>
    <t>000 03 02 00 00 01 0000 710</t>
  </si>
  <si>
    <t>000 03 02 00 00 01 0000 810</t>
  </si>
  <si>
    <t>000 04 02 00 00 01 0000 000</t>
  </si>
  <si>
    <t>Исполнение государственных и муниципальных гарантий в иностранной валюте</t>
  </si>
  <si>
    <t>000 04 02 00 00 01 0000 810</t>
  </si>
  <si>
    <t>источники внешненнего финансирования
бюджета</t>
  </si>
  <si>
    <t>000 03 01 00 00 01 0000 710</t>
  </si>
  <si>
    <t>Привлечение прочих источников</t>
  </si>
  <si>
    <t>Погашение обязательств за счет прочих источников</t>
  </si>
  <si>
    <t>Изменение остатков средств</t>
  </si>
  <si>
    <t>000 08 02 01 00 01 0000 510</t>
  </si>
  <si>
    <t>000 04 01 00 00 02 0000 810</t>
  </si>
  <si>
    <t>000 04 01 00 00 02 0000 000</t>
  </si>
  <si>
    <t>000 08 02 01 00 01 0000 610</t>
  </si>
  <si>
    <t>092 05 00 00 00 01 0000 630</t>
  </si>
  <si>
    <t>092 05 00 00 00 01 0000 530</t>
  </si>
  <si>
    <t>Изменение остатков во внутренних расчетах</t>
  </si>
  <si>
    <t>Изменение остатков в расчетах</t>
  </si>
  <si>
    <t>811</t>
  </si>
  <si>
    <t>812</t>
  </si>
  <si>
    <t>821</t>
  </si>
  <si>
    <t>822</t>
  </si>
  <si>
    <t>Изменение остатков в расчетах с органами,
организующими исполнение бюджетов</t>
  </si>
  <si>
    <t>Увеличение счетов расчетов
(дебетовый остаток счета 21002000)</t>
  </si>
  <si>
    <t>Увеличение остатков во внутренних расчетах 
(кредит счета 30404000)</t>
  </si>
  <si>
    <t>Уменьшение остатков во внутренних расчетах
(дебет  счета 30404000)</t>
  </si>
  <si>
    <t>Уменьшение счетов расчетов 
(кредитовый остаток счета 30405000)</t>
  </si>
  <si>
    <t>43497519</t>
  </si>
  <si>
    <t>211</t>
  </si>
  <si>
    <t>213</t>
  </si>
  <si>
    <t>290</t>
  </si>
  <si>
    <t>340</t>
  </si>
  <si>
    <t>местный бюджет</t>
  </si>
  <si>
    <t>212</t>
  </si>
  <si>
    <t>221</t>
  </si>
  <si>
    <t>225</t>
  </si>
  <si>
    <t>226</t>
  </si>
  <si>
    <t>310</t>
  </si>
  <si>
    <t>Главный бухгалтер</t>
  </si>
  <si>
    <t>МДОУ"Сланцевский детский сад № 11"</t>
  </si>
  <si>
    <t>01</t>
  </si>
  <si>
    <t>Расходы бюджета - всего в том числе</t>
  </si>
  <si>
    <t>на 1</t>
  </si>
  <si>
    <t>Т.Ю.Касатова</t>
  </si>
  <si>
    <t>Л.В.Афанасьева</t>
  </si>
  <si>
    <t>222</t>
  </si>
  <si>
    <t>223 003</t>
  </si>
  <si>
    <t>223 004</t>
  </si>
  <si>
    <t>223 002</t>
  </si>
  <si>
    <t>платные услуги</t>
  </si>
  <si>
    <t>сводный</t>
  </si>
  <si>
    <t>родительская плата12030201050050000130</t>
  </si>
  <si>
    <t>222 424</t>
  </si>
  <si>
    <t>печать с 1 по 4</t>
  </si>
  <si>
    <t>225 701</t>
  </si>
  <si>
    <t>февраля</t>
  </si>
  <si>
    <t>0701 4209900 001 838</t>
  </si>
  <si>
    <t>0705 4297800 012 838</t>
  </si>
  <si>
    <t>апреля</t>
  </si>
  <si>
    <t>01.04.09</t>
  </si>
  <si>
    <t>мая</t>
  </si>
  <si>
    <t>Гл. бухгалтер</t>
  </si>
  <si>
    <t xml:space="preserve">  (подпись)</t>
  </si>
  <si>
    <t xml:space="preserve"> </t>
  </si>
  <si>
    <t>1170505005002.180</t>
  </si>
  <si>
    <t>0401 5100200 001 838</t>
  </si>
  <si>
    <t>310/424/812</t>
  </si>
  <si>
    <t>340/701</t>
  </si>
  <si>
    <t>211/659</t>
  </si>
  <si>
    <t>213/659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</si>
  <si>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</si>
  <si>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0701 7952400 001 838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</si>
  <si>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</si>
  <si>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0705 7952400 001 838</t>
  </si>
  <si>
    <t>Расходы бюджета - всего:</t>
  </si>
  <si>
    <t>Бюджетные ассигнования, утвержденные законом о бюджете, нормативными правовыми актами
о бюджете</t>
  </si>
  <si>
    <t>223-002</t>
  </si>
  <si>
    <t>223-003</t>
  </si>
  <si>
    <t>223-004</t>
  </si>
  <si>
    <t>340/002</t>
  </si>
  <si>
    <t>0701 7951410 001 838</t>
  </si>
  <si>
    <t>83811302995050000130</t>
  </si>
  <si>
    <t xml:space="preserve">родительская плата </t>
  </si>
  <si>
    <t>0701 5210133 001 838</t>
  </si>
  <si>
    <t>225/708</t>
  </si>
  <si>
    <t>340/006/002</t>
  </si>
  <si>
    <t>Лимиты бюджетных обязательств на 1 квартал 2013г</t>
  </si>
  <si>
    <t xml:space="preserve">Расходы бюджета - всего </t>
  </si>
  <si>
    <t>в том числе</t>
  </si>
  <si>
    <t>83811705050050000180</t>
  </si>
  <si>
    <t>прочие неналоговые доходы</t>
  </si>
  <si>
    <t>0701 0700503 001 838</t>
  </si>
  <si>
    <t>Е.В. Катыкина</t>
  </si>
  <si>
    <t>Н.А. Владимирова</t>
  </si>
  <si>
    <t>83811301995050000130</t>
  </si>
  <si>
    <t>0709 4360900 001 838</t>
  </si>
  <si>
    <t>226/002</t>
  </si>
  <si>
    <t>310/002</t>
  </si>
  <si>
    <t>211/710</t>
  </si>
  <si>
    <t>213/710</t>
  </si>
  <si>
    <t>января</t>
  </si>
  <si>
    <t>01.01.2014</t>
  </si>
  <si>
    <t>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</si>
</sst>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3" fillId="0" borderId="22" xfId="0" applyFont="1" applyBorder="1" applyAlignment="1">
      <alignment horizontal="center" vertical="top"/>
    </xf>
    <xf numFmtId="0" fontId="13" fillId="0" borderId="22" xfId="0" applyFont="1" applyBorder="1" applyAlignment="1">
      <alignment vertical="top"/>
    </xf>
    <xf numFmtId="0" fontId="8" fillId="0" borderId="24" xfId="0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right"/>
    </xf>
    <xf numFmtId="43" fontId="16" fillId="34" borderId="25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3" fontId="16" fillId="34" borderId="27" xfId="0" applyNumberFormat="1" applyFont="1" applyFill="1" applyBorder="1" applyAlignment="1">
      <alignment horizontal="center"/>
    </xf>
    <xf numFmtId="43" fontId="16" fillId="34" borderId="21" xfId="0" applyNumberFormat="1" applyFont="1" applyFill="1" applyBorder="1" applyAlignment="1">
      <alignment horizontal="center"/>
    </xf>
    <xf numFmtId="43" fontId="16" fillId="34" borderId="31" xfId="0" applyNumberFormat="1" applyFont="1" applyFill="1" applyBorder="1" applyAlignment="1">
      <alignment horizontal="center"/>
    </xf>
    <xf numFmtId="4" fontId="16" fillId="0" borderId="30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34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2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0" fontId="2" fillId="0" borderId="45" xfId="0" applyFont="1" applyFill="1" applyBorder="1" applyAlignment="1">
      <alignment horizontal="left" indent="2"/>
    </xf>
    <xf numFmtId="49" fontId="2" fillId="0" borderId="4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0" fontId="9" fillId="0" borderId="47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indent="2"/>
    </xf>
    <xf numFmtId="49" fontId="2" fillId="0" borderId="3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0" fontId="2" fillId="0" borderId="50" xfId="0" applyFont="1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8" xfId="0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right"/>
    </xf>
    <xf numFmtId="4" fontId="16" fillId="0" borderId="17" xfId="0" applyNumberFormat="1" applyFont="1" applyFill="1" applyBorder="1" applyAlignment="1">
      <alignment horizontal="right"/>
    </xf>
    <xf numFmtId="4" fontId="16" fillId="0" borderId="20" xfId="0" applyNumberFormat="1" applyFont="1" applyFill="1" applyBorder="1" applyAlignment="1">
      <alignment horizontal="right"/>
    </xf>
    <xf numFmtId="49" fontId="18" fillId="0" borderId="65" xfId="0" applyNumberFormat="1" applyFont="1" applyFill="1" applyBorder="1" applyAlignment="1">
      <alignment/>
    </xf>
    <xf numFmtId="49" fontId="18" fillId="0" borderId="15" xfId="0" applyNumberFormat="1" applyFont="1" applyFill="1" applyBorder="1" applyAlignment="1">
      <alignment/>
    </xf>
    <xf numFmtId="49" fontId="18" fillId="0" borderId="6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3" fontId="16" fillId="34" borderId="25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right"/>
    </xf>
    <xf numFmtId="4" fontId="16" fillId="34" borderId="17" xfId="0" applyNumberFormat="1" applyFont="1" applyFill="1" applyBorder="1" applyAlignment="1">
      <alignment horizontal="right"/>
    </xf>
    <xf numFmtId="4" fontId="16" fillId="34" borderId="20" xfId="0" applyNumberFormat="1" applyFont="1" applyFill="1" applyBorder="1" applyAlignment="1">
      <alignment horizontal="right"/>
    </xf>
    <xf numFmtId="4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center"/>
    </xf>
    <xf numFmtId="49" fontId="18" fillId="0" borderId="67" xfId="0" applyNumberFormat="1" applyFont="1" applyFill="1" applyBorder="1" applyAlignment="1">
      <alignment/>
    </xf>
    <xf numFmtId="49" fontId="18" fillId="0" borderId="50" xfId="0" applyNumberFormat="1" applyFont="1" applyFill="1" applyBorder="1" applyAlignment="1">
      <alignment/>
    </xf>
    <xf numFmtId="49" fontId="18" fillId="0" borderId="68" xfId="0" applyNumberFormat="1" applyFont="1" applyFill="1" applyBorder="1" applyAlignment="1">
      <alignment/>
    </xf>
    <xf numFmtId="49" fontId="18" fillId="0" borderId="69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8" fillId="0" borderId="70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43" fontId="16" fillId="0" borderId="26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0" fontId="2" fillId="0" borderId="36" xfId="0" applyFont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right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4" fontId="16" fillId="34" borderId="25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right"/>
    </xf>
    <xf numFmtId="0" fontId="16" fillId="34" borderId="16" xfId="0" applyFont="1" applyFill="1" applyBorder="1" applyAlignment="1">
      <alignment horizontal="right"/>
    </xf>
    <xf numFmtId="0" fontId="16" fillId="34" borderId="17" xfId="0" applyFont="1" applyFill="1" applyBorder="1" applyAlignment="1">
      <alignment horizontal="right"/>
    </xf>
    <xf numFmtId="0" fontId="16" fillId="34" borderId="20" xfId="0" applyFont="1" applyFill="1" applyBorder="1" applyAlignment="1">
      <alignment horizontal="right"/>
    </xf>
    <xf numFmtId="49" fontId="18" fillId="0" borderId="71" xfId="0" applyNumberFormat="1" applyFont="1" applyFill="1" applyBorder="1" applyAlignment="1">
      <alignment/>
    </xf>
    <xf numFmtId="49" fontId="18" fillId="0" borderId="22" xfId="0" applyNumberFormat="1" applyFont="1" applyFill="1" applyBorder="1" applyAlignment="1">
      <alignment/>
    </xf>
    <xf numFmtId="49" fontId="18" fillId="0" borderId="72" xfId="0" applyNumberFormat="1" applyFont="1" applyFill="1" applyBorder="1" applyAlignment="1">
      <alignment/>
    </xf>
    <xf numFmtId="49" fontId="18" fillId="0" borderId="73" xfId="0" applyNumberFormat="1" applyFont="1" applyFill="1" applyBorder="1" applyAlignment="1">
      <alignment/>
    </xf>
    <xf numFmtId="49" fontId="18" fillId="0" borderId="74" xfId="0" applyNumberFormat="1" applyFont="1" applyFill="1" applyBorder="1" applyAlignment="1">
      <alignment/>
    </xf>
    <xf numFmtId="49" fontId="18" fillId="0" borderId="75" xfId="0" applyNumberFormat="1" applyFont="1" applyFill="1" applyBorder="1" applyAlignment="1">
      <alignment/>
    </xf>
    <xf numFmtId="4" fontId="16" fillId="0" borderId="64" xfId="0" applyNumberFormat="1" applyFont="1" applyFill="1" applyBorder="1" applyAlignment="1">
      <alignment horizontal="right"/>
    </xf>
    <xf numFmtId="0" fontId="16" fillId="0" borderId="64" xfId="0" applyFont="1" applyFill="1" applyBorder="1" applyAlignment="1">
      <alignment horizontal="right"/>
    </xf>
    <xf numFmtId="43" fontId="16" fillId="34" borderId="17" xfId="0" applyNumberFormat="1" applyFont="1" applyFill="1" applyBorder="1" applyAlignment="1">
      <alignment/>
    </xf>
    <xf numFmtId="43" fontId="17" fillId="0" borderId="17" xfId="0" applyNumberFormat="1" applyFont="1" applyBorder="1" applyAlignment="1">
      <alignment/>
    </xf>
    <xf numFmtId="43" fontId="17" fillId="0" borderId="20" xfId="0" applyNumberFormat="1" applyFont="1" applyBorder="1" applyAlignment="1">
      <alignment/>
    </xf>
    <xf numFmtId="4" fontId="16" fillId="0" borderId="29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4" fontId="16" fillId="0" borderId="76" xfId="0" applyNumberFormat="1" applyFont="1" applyFill="1" applyBorder="1" applyAlignment="1">
      <alignment horizontal="right"/>
    </xf>
    <xf numFmtId="4" fontId="16" fillId="0" borderId="29" xfId="0" applyNumberFormat="1" applyFont="1" applyFill="1" applyBorder="1" applyAlignment="1">
      <alignment horizontal="right"/>
    </xf>
    <xf numFmtId="0" fontId="16" fillId="0" borderId="29" xfId="0" applyFont="1" applyFill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18" fillId="0" borderId="65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66" xfId="0" applyNumberFormat="1" applyFont="1" applyFill="1" applyBorder="1" applyAlignment="1">
      <alignment horizontal="left"/>
    </xf>
    <xf numFmtId="43" fontId="16" fillId="34" borderId="17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72" xfId="0" applyFont="1" applyBorder="1" applyAlignment="1">
      <alignment/>
    </xf>
    <xf numFmtId="49" fontId="16" fillId="0" borderId="55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53" xfId="0" applyNumberFormat="1" applyFont="1" applyFill="1" applyBorder="1" applyAlignment="1">
      <alignment horizontal="center"/>
    </xf>
    <xf numFmtId="49" fontId="16" fillId="0" borderId="54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center"/>
    </xf>
    <xf numFmtId="4" fontId="14" fillId="0" borderId="26" xfId="0" applyNumberFormat="1" applyFont="1" applyFill="1" applyBorder="1" applyAlignment="1">
      <alignment horizontal="center"/>
    </xf>
    <xf numFmtId="4" fontId="16" fillId="0" borderId="77" xfId="0" applyNumberFormat="1" applyFont="1" applyFill="1" applyBorder="1" applyAlignment="1">
      <alignment horizontal="right"/>
    </xf>
    <xf numFmtId="0" fontId="16" fillId="0" borderId="6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66" xfId="0" applyFont="1" applyBorder="1" applyAlignment="1">
      <alignment/>
    </xf>
    <xf numFmtId="49" fontId="16" fillId="0" borderId="2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right"/>
    </xf>
    <xf numFmtId="0" fontId="9" fillId="0" borderId="6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9" fillId="0" borderId="65" xfId="0" applyFont="1" applyFill="1" applyBorder="1" applyAlignment="1">
      <alignment wrapText="1"/>
    </xf>
    <xf numFmtId="0" fontId="9" fillId="0" borderId="66" xfId="0" applyFont="1" applyFill="1" applyBorder="1" applyAlignment="1">
      <alignment wrapText="1"/>
    </xf>
    <xf numFmtId="0" fontId="6" fillId="0" borderId="65" xfId="0" applyFont="1" applyFill="1" applyBorder="1" applyAlignment="1">
      <alignment wrapText="1"/>
    </xf>
    <xf numFmtId="0" fontId="6" fillId="0" borderId="66" xfId="0" applyFont="1" applyFill="1" applyBorder="1" applyAlignment="1">
      <alignment wrapText="1"/>
    </xf>
    <xf numFmtId="0" fontId="2" fillId="0" borderId="66" xfId="0" applyFont="1" applyFill="1" applyBorder="1" applyAlignment="1">
      <alignment wrapText="1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49" fontId="2" fillId="0" borderId="5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 horizontal="center"/>
    </xf>
    <xf numFmtId="0" fontId="19" fillId="0" borderId="78" xfId="0" applyFont="1" applyFill="1" applyBorder="1" applyAlignment="1">
      <alignment horizontal="left" vertical="center" wrapText="1"/>
    </xf>
    <xf numFmtId="0" fontId="19" fillId="0" borderId="79" xfId="0" applyFont="1" applyFill="1" applyBorder="1" applyAlignment="1">
      <alignment horizontal="left" vertical="center" wrapText="1"/>
    </xf>
    <xf numFmtId="0" fontId="19" fillId="0" borderId="80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72" xfId="0" applyFont="1" applyBorder="1" applyAlignment="1">
      <alignment wrapText="1"/>
    </xf>
    <xf numFmtId="49" fontId="8" fillId="0" borderId="5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3" fontId="16" fillId="0" borderId="26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6" fillId="0" borderId="56" xfId="0" applyFont="1" applyFill="1" applyBorder="1" applyAlignment="1">
      <alignment horizontal="right"/>
    </xf>
    <xf numFmtId="0" fontId="8" fillId="0" borderId="65" xfId="0" applyFont="1" applyBorder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8" fillId="0" borderId="66" xfId="0" applyFont="1" applyBorder="1" applyAlignment="1">
      <alignment horizontal="left" indent="2"/>
    </xf>
    <xf numFmtId="49" fontId="8" fillId="0" borderId="2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3" fontId="16" fillId="0" borderId="25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8" fillId="0" borderId="69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indent="2"/>
    </xf>
    <xf numFmtId="0" fontId="8" fillId="0" borderId="70" xfId="0" applyFont="1" applyFill="1" applyBorder="1" applyAlignment="1">
      <alignment horizontal="left" indent="2"/>
    </xf>
    <xf numFmtId="49" fontId="8" fillId="0" borderId="21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4" fontId="16" fillId="0" borderId="27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43" fontId="16" fillId="0" borderId="27" xfId="0" applyNumberFormat="1" applyFont="1" applyFill="1" applyBorder="1" applyAlignment="1">
      <alignment horizontal="center"/>
    </xf>
    <xf numFmtId="43" fontId="17" fillId="0" borderId="21" xfId="0" applyNumberFormat="1" applyFont="1" applyBorder="1" applyAlignment="1">
      <alignment/>
    </xf>
    <xf numFmtId="43" fontId="17" fillId="0" borderId="31" xfId="0" applyNumberFormat="1" applyFont="1" applyBorder="1" applyAlignment="1">
      <alignment/>
    </xf>
    <xf numFmtId="43" fontId="17" fillId="0" borderId="28" xfId="0" applyNumberFormat="1" applyFont="1" applyBorder="1" applyAlignment="1">
      <alignment/>
    </xf>
    <xf numFmtId="43" fontId="17" fillId="0" borderId="42" xfId="0" applyNumberFormat="1" applyFont="1" applyBorder="1" applyAlignment="1">
      <alignment/>
    </xf>
    <xf numFmtId="43" fontId="17" fillId="0" borderId="4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4" fontId="16" fillId="0" borderId="21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4" fontId="16" fillId="0" borderId="42" xfId="0" applyNumberFormat="1" applyFont="1" applyFill="1" applyBorder="1" applyAlignment="1">
      <alignment horizontal="center"/>
    </xf>
    <xf numFmtId="4" fontId="16" fillId="0" borderId="43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9" fillId="0" borderId="71" xfId="0" applyFont="1" applyFill="1" applyBorder="1" applyAlignment="1">
      <alignment wrapText="1"/>
    </xf>
    <xf numFmtId="0" fontId="9" fillId="0" borderId="72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9" fillId="0" borderId="7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3" fontId="16" fillId="0" borderId="25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43" fontId="16" fillId="0" borderId="28" xfId="0" applyNumberFormat="1" applyFont="1" applyFill="1" applyBorder="1" applyAlignment="1">
      <alignment horizontal="right"/>
    </xf>
    <xf numFmtId="43" fontId="16" fillId="0" borderId="42" xfId="0" applyNumberFormat="1" applyFont="1" applyFill="1" applyBorder="1" applyAlignment="1">
      <alignment horizontal="right"/>
    </xf>
    <xf numFmtId="43" fontId="16" fillId="0" borderId="43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right"/>
    </xf>
    <xf numFmtId="4" fontId="16" fillId="0" borderId="28" xfId="0" applyNumberFormat="1" applyFont="1" applyFill="1" applyBorder="1" applyAlignment="1">
      <alignment horizontal="right"/>
    </xf>
    <xf numFmtId="4" fontId="16" fillId="0" borderId="42" xfId="0" applyNumberFormat="1" applyFont="1" applyFill="1" applyBorder="1" applyAlignment="1">
      <alignment horizontal="right"/>
    </xf>
    <xf numFmtId="4" fontId="16" fillId="0" borderId="43" xfId="0" applyNumberFormat="1" applyFont="1" applyFill="1" applyBorder="1" applyAlignment="1">
      <alignment horizontal="right"/>
    </xf>
    <xf numFmtId="49" fontId="8" fillId="0" borderId="64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right"/>
    </xf>
    <xf numFmtId="2" fontId="14" fillId="0" borderId="17" xfId="0" applyNumberFormat="1" applyFont="1" applyFill="1" applyBorder="1" applyAlignment="1">
      <alignment horizontal="right"/>
    </xf>
    <xf numFmtId="2" fontId="14" fillId="0" borderId="2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4" fontId="14" fillId="0" borderId="16" xfId="0" applyNumberFormat="1" applyFont="1" applyFill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8" fillId="0" borderId="65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2" fontId="14" fillId="0" borderId="16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31" xfId="0" applyFont="1" applyBorder="1" applyAlignment="1">
      <alignment/>
    </xf>
    <xf numFmtId="0" fontId="8" fillId="0" borderId="27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5" fillId="0" borderId="48" xfId="0" applyFont="1" applyBorder="1" applyAlignment="1">
      <alignment/>
    </xf>
    <xf numFmtId="2" fontId="14" fillId="0" borderId="25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8" fillId="0" borderId="65" xfId="0" applyFont="1" applyFill="1" applyBorder="1" applyAlignment="1">
      <alignment wrapText="1"/>
    </xf>
    <xf numFmtId="43" fontId="16" fillId="0" borderId="16" xfId="0" applyNumberFormat="1" applyFont="1" applyFill="1" applyBorder="1" applyAlignment="1">
      <alignment horizontal="right"/>
    </xf>
    <xf numFmtId="43" fontId="16" fillId="0" borderId="17" xfId="0" applyNumberFormat="1" applyFont="1" applyFill="1" applyBorder="1" applyAlignment="1">
      <alignment horizontal="right"/>
    </xf>
    <xf numFmtId="43" fontId="16" fillId="0" borderId="20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2" fontId="10" fillId="0" borderId="20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8" fillId="0" borderId="42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3" fillId="0" borderId="50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43" fontId="16" fillId="34" borderId="16" xfId="0" applyNumberFormat="1" applyFont="1" applyFill="1" applyBorder="1" applyAlignment="1">
      <alignment horizontal="center"/>
    </xf>
    <xf numFmtId="43" fontId="16" fillId="34" borderId="20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wrapText="1"/>
    </xf>
    <xf numFmtId="0" fontId="8" fillId="0" borderId="74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431"/>
  <sheetViews>
    <sheetView zoomScaleSheetLayoutView="100" zoomScalePageLayoutView="0" workbookViewId="0" topLeftCell="A2">
      <selection activeCell="BU74" sqref="BU74:CG74"/>
    </sheetView>
  </sheetViews>
  <sheetFormatPr defaultColWidth="0.875" defaultRowHeight="12.75"/>
  <cols>
    <col min="1" max="35" width="0.875" style="1" customWidth="1"/>
    <col min="36" max="36" width="2.125" style="1" customWidth="1"/>
    <col min="37" max="53" width="0.875" style="1" customWidth="1"/>
    <col min="54" max="54" width="11.25390625" style="1" customWidth="1"/>
    <col min="55" max="139" width="0.875" style="1" customWidth="1"/>
    <col min="140" max="140" width="1.75390625" style="1" customWidth="1"/>
    <col min="141" max="16384" width="0.875" style="1" customWidth="1"/>
  </cols>
  <sheetData>
    <row r="1" spans="1:147" ht="15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</row>
    <row r="2" spans="1:166" ht="15" customHeight="1" thickBot="1">
      <c r="A2" s="247" t="s">
        <v>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T2" s="205" t="s">
        <v>57</v>
      </c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16"/>
    </row>
    <row r="3" spans="147:166" ht="15" customHeight="1">
      <c r="EQ3" s="3" t="s">
        <v>0</v>
      </c>
      <c r="ET3" s="250" t="s">
        <v>9</v>
      </c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2"/>
    </row>
    <row r="4" spans="60:166" ht="15" customHeight="1">
      <c r="BH4" s="3" t="s">
        <v>153</v>
      </c>
      <c r="BJ4" s="166" t="s">
        <v>171</v>
      </c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76">
        <v>200</v>
      </c>
      <c r="CF4" s="176"/>
      <c r="CG4" s="176"/>
      <c r="CH4" s="176"/>
      <c r="CI4" s="176"/>
      <c r="CJ4" s="172">
        <v>9</v>
      </c>
      <c r="CK4" s="172"/>
      <c r="CM4" s="1" t="s">
        <v>2</v>
      </c>
      <c r="EQ4" s="3" t="s">
        <v>52</v>
      </c>
      <c r="ET4" s="121" t="s">
        <v>170</v>
      </c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249"/>
    </row>
    <row r="5" spans="1:166" ht="15" customHeight="1">
      <c r="A5" s="1" t="s">
        <v>10</v>
      </c>
      <c r="BE5" s="166" t="s">
        <v>150</v>
      </c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Q5" s="3" t="s">
        <v>50</v>
      </c>
      <c r="ET5" s="182" t="s">
        <v>138</v>
      </c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248"/>
    </row>
    <row r="6" spans="1:166" ht="15" customHeight="1">
      <c r="A6" s="1" t="s">
        <v>53</v>
      </c>
      <c r="V6" s="166" t="s">
        <v>143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T6" s="121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249"/>
    </row>
    <row r="7" spans="1:166" ht="15" customHeight="1">
      <c r="A7" s="1" t="s">
        <v>56</v>
      </c>
      <c r="ET7" s="121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249"/>
    </row>
    <row r="8" spans="1:166" ht="15" customHeight="1" thickBot="1">
      <c r="A8" s="1" t="s">
        <v>54</v>
      </c>
      <c r="EQ8" s="3" t="s">
        <v>55</v>
      </c>
      <c r="ET8" s="245">
        <v>383</v>
      </c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46"/>
    </row>
    <row r="10" spans="1:166" ht="12.75">
      <c r="A10" s="247" t="s">
        <v>11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</row>
    <row r="11" ht="9" customHeight="1"/>
    <row r="12" spans="1:166" ht="11.25" customHeight="1">
      <c r="A12" s="223" t="s">
        <v>12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4"/>
      <c r="AN12" s="222" t="s">
        <v>13</v>
      </c>
      <c r="AO12" s="223"/>
      <c r="AP12" s="223"/>
      <c r="AQ12" s="223"/>
      <c r="AR12" s="223"/>
      <c r="AS12" s="224"/>
      <c r="AT12" s="222" t="s">
        <v>14</v>
      </c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4"/>
      <c r="BJ12" s="222" t="s">
        <v>15</v>
      </c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4"/>
      <c r="CF12" s="228" t="s">
        <v>16</v>
      </c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30"/>
      <c r="ET12" s="222" t="s">
        <v>17</v>
      </c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</row>
    <row r="13" spans="1:166" ht="57.7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7"/>
      <c r="AN13" s="225"/>
      <c r="AO13" s="226"/>
      <c r="AP13" s="226"/>
      <c r="AQ13" s="226"/>
      <c r="AR13" s="226"/>
      <c r="AS13" s="227"/>
      <c r="AT13" s="225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7"/>
      <c r="BJ13" s="225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7"/>
      <c r="CF13" s="229" t="s">
        <v>18</v>
      </c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30"/>
      <c r="CW13" s="228" t="s">
        <v>19</v>
      </c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30"/>
      <c r="DN13" s="228" t="s">
        <v>20</v>
      </c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30"/>
      <c r="EE13" s="228" t="s">
        <v>58</v>
      </c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30"/>
      <c r="ET13" s="225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</row>
    <row r="14" spans="1:166" ht="12" thickBot="1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8"/>
      <c r="AN14" s="205">
        <v>2</v>
      </c>
      <c r="AO14" s="206"/>
      <c r="AP14" s="206"/>
      <c r="AQ14" s="206"/>
      <c r="AR14" s="206"/>
      <c r="AS14" s="216"/>
      <c r="AT14" s="205">
        <v>3</v>
      </c>
      <c r="AU14" s="206"/>
      <c r="AV14" s="206"/>
      <c r="AW14" s="206"/>
      <c r="AX14" s="206"/>
      <c r="AY14" s="206"/>
      <c r="AZ14" s="206"/>
      <c r="BA14" s="206"/>
      <c r="BB14" s="206"/>
      <c r="BC14" s="219"/>
      <c r="BD14" s="219"/>
      <c r="BE14" s="219"/>
      <c r="BF14" s="219"/>
      <c r="BG14" s="219"/>
      <c r="BH14" s="219"/>
      <c r="BI14" s="220"/>
      <c r="BJ14" s="205">
        <v>4</v>
      </c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16"/>
      <c r="CF14" s="205">
        <v>5</v>
      </c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16"/>
      <c r="CW14" s="205">
        <v>6</v>
      </c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16"/>
      <c r="DN14" s="205">
        <v>7</v>
      </c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16"/>
      <c r="EE14" s="205">
        <v>8</v>
      </c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16"/>
      <c r="ET14" s="205">
        <v>9</v>
      </c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</row>
    <row r="15" spans="1:166" ht="15" customHeight="1">
      <c r="A15" s="240" t="s">
        <v>21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09" t="s">
        <v>59</v>
      </c>
      <c r="AO15" s="210"/>
      <c r="AP15" s="210"/>
      <c r="AQ15" s="210"/>
      <c r="AR15" s="210"/>
      <c r="AS15" s="210"/>
      <c r="AT15" s="211"/>
      <c r="AU15" s="211"/>
      <c r="AV15" s="211"/>
      <c r="AW15" s="211"/>
      <c r="AX15" s="211"/>
      <c r="AY15" s="211"/>
      <c r="AZ15" s="211"/>
      <c r="BA15" s="211"/>
      <c r="BB15" s="211"/>
      <c r="BC15" s="212"/>
      <c r="BD15" s="213"/>
      <c r="BE15" s="213"/>
      <c r="BF15" s="213"/>
      <c r="BG15" s="213"/>
      <c r="BH15" s="213"/>
      <c r="BI15" s="214"/>
      <c r="BJ15" s="110">
        <f>BJ17</f>
        <v>0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>
        <f>CW17</f>
        <v>0</v>
      </c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>
        <f>EE17</f>
        <v>0</v>
      </c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>
        <f>ET17</f>
        <v>0</v>
      </c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239"/>
    </row>
    <row r="16" spans="1:166" ht="15" customHeight="1">
      <c r="A16" s="244" t="s">
        <v>22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03"/>
      <c r="AO16" s="204"/>
      <c r="AP16" s="204"/>
      <c r="AQ16" s="204"/>
      <c r="AR16" s="204"/>
      <c r="AS16" s="204"/>
      <c r="AT16" s="130"/>
      <c r="AU16" s="130"/>
      <c r="AV16" s="130"/>
      <c r="AW16" s="130"/>
      <c r="AX16" s="130"/>
      <c r="AY16" s="130"/>
      <c r="AZ16" s="130"/>
      <c r="BA16" s="130"/>
      <c r="BB16" s="130"/>
      <c r="BC16" s="123"/>
      <c r="BD16" s="124"/>
      <c r="BE16" s="124"/>
      <c r="BF16" s="124"/>
      <c r="BG16" s="124"/>
      <c r="BH16" s="124"/>
      <c r="BI16" s="125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7"/>
    </row>
    <row r="17" spans="1:166" ht="21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  <c r="AN17" s="129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23"/>
      <c r="BD17" s="124"/>
      <c r="BE17" s="124"/>
      <c r="BF17" s="124"/>
      <c r="BG17" s="124"/>
      <c r="BH17" s="124"/>
      <c r="BI17" s="125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>
        <f>BJ17-EE17</f>
        <v>0</v>
      </c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7"/>
    </row>
    <row r="18" spans="1:166" ht="1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29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23"/>
      <c r="BD18" s="124"/>
      <c r="BE18" s="124"/>
      <c r="BF18" s="124"/>
      <c r="BG18" s="124"/>
      <c r="BH18" s="124"/>
      <c r="BI18" s="125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7"/>
    </row>
    <row r="19" spans="1:166" ht="1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29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23"/>
      <c r="BD19" s="124"/>
      <c r="BE19" s="124"/>
      <c r="BF19" s="124"/>
      <c r="BG19" s="124"/>
      <c r="BH19" s="124"/>
      <c r="BI19" s="125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7"/>
    </row>
    <row r="20" spans="1:166" ht="1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29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23"/>
      <c r="BD20" s="124"/>
      <c r="BE20" s="124"/>
      <c r="BF20" s="124"/>
      <c r="BG20" s="124"/>
      <c r="BH20" s="124"/>
      <c r="BI20" s="125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7"/>
    </row>
    <row r="21" spans="1:166" ht="17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23"/>
      <c r="BD21" s="124"/>
      <c r="BE21" s="124"/>
      <c r="BF21" s="124"/>
      <c r="BG21" s="124"/>
      <c r="BH21" s="124"/>
      <c r="BI21" s="125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7"/>
    </row>
    <row r="22" spans="1:166" ht="19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9"/>
      <c r="AN22" s="129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23"/>
      <c r="BD22" s="124"/>
      <c r="BE22" s="124"/>
      <c r="BF22" s="124"/>
      <c r="BG22" s="124"/>
      <c r="BH22" s="124"/>
      <c r="BI22" s="125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7"/>
    </row>
    <row r="23" spans="1:166" ht="23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129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23"/>
      <c r="BD23" s="124"/>
      <c r="BE23" s="124"/>
      <c r="BF23" s="124"/>
      <c r="BG23" s="124"/>
      <c r="BH23" s="124"/>
      <c r="BI23" s="125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7"/>
    </row>
    <row r="24" spans="1:166" ht="25.5" customHeight="1">
      <c r="A24" s="168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243"/>
      <c r="AN24" s="129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23"/>
      <c r="BD24" s="124"/>
      <c r="BE24" s="124"/>
      <c r="BF24" s="124"/>
      <c r="BG24" s="124"/>
      <c r="BH24" s="124"/>
      <c r="BI24" s="125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7"/>
    </row>
    <row r="25" spans="1:166" ht="20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9"/>
      <c r="AN25" s="129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23"/>
      <c r="BD25" s="124"/>
      <c r="BE25" s="124"/>
      <c r="BF25" s="124"/>
      <c r="BG25" s="124"/>
      <c r="BH25" s="124"/>
      <c r="BI25" s="125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7"/>
    </row>
    <row r="26" spans="1:166" ht="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29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23"/>
      <c r="BD26" s="124"/>
      <c r="BE26" s="124"/>
      <c r="BF26" s="124"/>
      <c r="BG26" s="124"/>
      <c r="BH26" s="124"/>
      <c r="BI26" s="125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7"/>
    </row>
    <row r="27" spans="1:166" ht="1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29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23"/>
      <c r="BD27" s="124"/>
      <c r="BE27" s="124"/>
      <c r="BF27" s="124"/>
      <c r="BG27" s="124"/>
      <c r="BH27" s="124"/>
      <c r="BI27" s="125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7"/>
    </row>
    <row r="28" spans="1:166" ht="1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29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23"/>
      <c r="BD28" s="124"/>
      <c r="BE28" s="124"/>
      <c r="BF28" s="124"/>
      <c r="BG28" s="124"/>
      <c r="BH28" s="124"/>
      <c r="BI28" s="125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7"/>
    </row>
    <row r="29" spans="1:166" ht="1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29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23"/>
      <c r="BD29" s="124"/>
      <c r="BE29" s="124"/>
      <c r="BF29" s="124"/>
      <c r="BG29" s="124"/>
      <c r="BH29" s="124"/>
      <c r="BI29" s="125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7"/>
    </row>
    <row r="30" spans="1:166" ht="1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29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23"/>
      <c r="BD30" s="124"/>
      <c r="BE30" s="124"/>
      <c r="BF30" s="124"/>
      <c r="BG30" s="124"/>
      <c r="BH30" s="124"/>
      <c r="BI30" s="125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7"/>
    </row>
    <row r="31" spans="1:166" ht="1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29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23"/>
      <c r="BD31" s="124"/>
      <c r="BE31" s="124"/>
      <c r="BF31" s="124"/>
      <c r="BG31" s="124"/>
      <c r="BH31" s="124"/>
      <c r="BI31" s="125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7"/>
    </row>
    <row r="32" spans="1:166" ht="1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29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23"/>
      <c r="BD32" s="124"/>
      <c r="BE32" s="124"/>
      <c r="BF32" s="124"/>
      <c r="BG32" s="124"/>
      <c r="BH32" s="124"/>
      <c r="BI32" s="125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7"/>
    </row>
    <row r="33" spans="1:166" ht="1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5"/>
      <c r="AN33" s="121"/>
      <c r="AO33" s="124"/>
      <c r="AP33" s="124"/>
      <c r="AQ33" s="124"/>
      <c r="AR33" s="124"/>
      <c r="AS33" s="125"/>
      <c r="AT33" s="123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5"/>
      <c r="BJ33" s="112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9"/>
      <c r="CF33" s="112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9"/>
      <c r="CW33" s="112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9"/>
      <c r="DN33" s="112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9"/>
      <c r="EE33" s="112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9"/>
      <c r="ET33" s="112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53"/>
    </row>
    <row r="34" spans="1:166" ht="1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29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23"/>
      <c r="BD34" s="124"/>
      <c r="BE34" s="124"/>
      <c r="BF34" s="124"/>
      <c r="BG34" s="124"/>
      <c r="BH34" s="124"/>
      <c r="BI34" s="125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7"/>
    </row>
    <row r="35" spans="1:166" ht="15" customHeight="1" thickBo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235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8"/>
      <c r="BF35" s="138"/>
      <c r="BG35" s="138"/>
      <c r="BH35" s="138"/>
      <c r="BI35" s="139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42"/>
    </row>
    <row r="36" spans="1:166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ht="15" customHeight="1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ht="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ht="15" customHeight="1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ht="15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ht="15" customHeight="1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ht="15" customHeight="1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ht="15" customHeight="1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ht="15" customHeight="1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72:166" ht="12.75" hidden="1">
      <c r="BT45" s="4" t="s">
        <v>23</v>
      </c>
      <c r="FJ45" s="3" t="s">
        <v>24</v>
      </c>
    </row>
    <row r="46" spans="1:166" ht="12.7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</row>
    <row r="47" spans="1:166" ht="24" customHeight="1">
      <c r="A47" s="223" t="s">
        <v>12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222" t="s">
        <v>13</v>
      </c>
      <c r="AL47" s="223"/>
      <c r="AM47" s="223"/>
      <c r="AN47" s="223"/>
      <c r="AO47" s="223"/>
      <c r="AP47" s="224"/>
      <c r="AQ47" s="222" t="s">
        <v>25</v>
      </c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4"/>
      <c r="BC47" s="222" t="s">
        <v>26</v>
      </c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4"/>
      <c r="BU47" s="222" t="s">
        <v>27</v>
      </c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4"/>
      <c r="CH47" s="228" t="s">
        <v>16</v>
      </c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30"/>
      <c r="EK47" s="228" t="s">
        <v>28</v>
      </c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229"/>
      <c r="FG47" s="229"/>
      <c r="FH47" s="229"/>
      <c r="FI47" s="229"/>
      <c r="FJ47" s="229"/>
    </row>
    <row r="48" spans="1:166" ht="78.75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5"/>
      <c r="AL48" s="226"/>
      <c r="AM48" s="226"/>
      <c r="AN48" s="226"/>
      <c r="AO48" s="226"/>
      <c r="AP48" s="227"/>
      <c r="AQ48" s="225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7"/>
      <c r="BC48" s="225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7"/>
      <c r="BU48" s="225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7"/>
      <c r="CH48" s="229" t="s">
        <v>29</v>
      </c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30"/>
      <c r="CX48" s="228" t="s">
        <v>19</v>
      </c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30"/>
      <c r="DK48" s="228" t="s">
        <v>20</v>
      </c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30"/>
      <c r="DX48" s="228" t="s">
        <v>58</v>
      </c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30"/>
      <c r="EK48" s="225" t="s">
        <v>30</v>
      </c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7"/>
      <c r="EX48" s="225" t="s">
        <v>31</v>
      </c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</row>
    <row r="49" spans="1:166" ht="14.25" customHeight="1" thickBot="1">
      <c r="A49" s="217">
        <v>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8"/>
      <c r="AK49" s="205">
        <v>2</v>
      </c>
      <c r="AL49" s="206"/>
      <c r="AM49" s="206"/>
      <c r="AN49" s="206"/>
      <c r="AO49" s="206"/>
      <c r="AP49" s="216"/>
      <c r="AQ49" s="205">
        <v>3</v>
      </c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16"/>
      <c r="BC49" s="205">
        <v>4</v>
      </c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16"/>
      <c r="BU49" s="205">
        <v>5</v>
      </c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16"/>
      <c r="CH49" s="205">
        <v>6</v>
      </c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16"/>
      <c r="CX49" s="205">
        <v>7</v>
      </c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16"/>
      <c r="DK49" s="205">
        <v>8</v>
      </c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16"/>
      <c r="DX49" s="205">
        <v>9</v>
      </c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16"/>
      <c r="EK49" s="205">
        <v>10</v>
      </c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5">
        <v>11</v>
      </c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</row>
    <row r="50" spans="1:166" ht="15" customHeight="1" thickBot="1">
      <c r="A50" s="240" t="s">
        <v>152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09" t="s">
        <v>1</v>
      </c>
      <c r="AL50" s="210"/>
      <c r="AM50" s="210"/>
      <c r="AN50" s="210"/>
      <c r="AO50" s="210"/>
      <c r="AP50" s="210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41">
        <f>-1*BC74</f>
        <v>0</v>
      </c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110">
        <f>-1*BU74</f>
        <v>6653400</v>
      </c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0">
        <f>-CH74</f>
        <v>4420240.51</v>
      </c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0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0">
        <f>CH50</f>
        <v>4420240.51</v>
      </c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0">
        <f>BU50-CH50</f>
        <v>2233159.49</v>
      </c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239"/>
    </row>
    <row r="51" spans="1:166" ht="15" customHeight="1" thickBot="1">
      <c r="A51" s="120" t="s">
        <v>167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203"/>
      <c r="AL51" s="204"/>
      <c r="AM51" s="204"/>
      <c r="AN51" s="204"/>
      <c r="AO51" s="204"/>
      <c r="AP51" s="204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09">
        <f>BC51</f>
        <v>0</v>
      </c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10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7"/>
    </row>
    <row r="52" spans="1:166" s="15" customFormat="1" ht="15" customHeight="1" thickBot="1">
      <c r="A52" s="120" t="s">
        <v>167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9"/>
      <c r="AL52" s="130"/>
      <c r="AM52" s="130"/>
      <c r="AN52" s="130"/>
      <c r="AO52" s="130"/>
      <c r="AP52" s="130"/>
      <c r="AQ52" s="130" t="s">
        <v>139</v>
      </c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06">
        <v>3482200</v>
      </c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8">
        <f>3046923.61+175014.47+36100+116000</f>
        <v>3374038.08</v>
      </c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6">
        <f>CH52</f>
        <v>3374038.08</v>
      </c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10">
        <f>BU52-CH52</f>
        <v>108161.91999999993</v>
      </c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7"/>
    </row>
    <row r="53" spans="1:166" s="15" customFormat="1" ht="15" customHeight="1" thickBot="1">
      <c r="A53" s="120" t="s">
        <v>167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9"/>
      <c r="AL53" s="130"/>
      <c r="AM53" s="130"/>
      <c r="AN53" s="130"/>
      <c r="AO53" s="130"/>
      <c r="AP53" s="130"/>
      <c r="AQ53" s="130" t="s">
        <v>144</v>
      </c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06">
        <v>7000</v>
      </c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6">
        <f aca="true" t="shared" si="0" ref="DX53:DX73">CH53</f>
        <v>0</v>
      </c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10">
        <f aca="true" t="shared" si="1" ref="EK53:EK73">BU53-CH53</f>
        <v>7000</v>
      </c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7"/>
    </row>
    <row r="54" spans="1:166" s="15" customFormat="1" ht="15" customHeight="1" thickBot="1">
      <c r="A54" s="120" t="s">
        <v>167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9"/>
      <c r="AL54" s="130"/>
      <c r="AM54" s="130"/>
      <c r="AN54" s="130"/>
      <c r="AO54" s="130"/>
      <c r="AP54" s="130"/>
      <c r="AQ54" s="130" t="s">
        <v>140</v>
      </c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06">
        <v>1177000</v>
      </c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8">
        <f>453777.72+34604.97+64962-26458+106432.04+106045.57+31882.95+59000+110555.34+121430.13+100150.18-116180.47</f>
        <v>1046202.4299999999</v>
      </c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6">
        <f t="shared" si="0"/>
        <v>1046202.4299999999</v>
      </c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10">
        <f t="shared" si="1"/>
        <v>130797.57000000007</v>
      </c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7"/>
    </row>
    <row r="55" spans="1:166" s="15" customFormat="1" ht="13.5" customHeight="1" thickBot="1">
      <c r="A55" s="120" t="s">
        <v>167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9"/>
      <c r="AL55" s="130"/>
      <c r="AM55" s="130"/>
      <c r="AN55" s="130"/>
      <c r="AO55" s="130"/>
      <c r="AP55" s="130"/>
      <c r="AQ55" s="130" t="s">
        <v>145</v>
      </c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6">
        <v>30000</v>
      </c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6">
        <f t="shared" si="0"/>
        <v>0</v>
      </c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10">
        <f t="shared" si="1"/>
        <v>30000</v>
      </c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7"/>
    </row>
    <row r="56" spans="1:166" s="15" customFormat="1" ht="13.5" customHeight="1" thickBot="1">
      <c r="A56" s="120" t="s">
        <v>167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9"/>
      <c r="AL56" s="130"/>
      <c r="AM56" s="130"/>
      <c r="AN56" s="130"/>
      <c r="AO56" s="130"/>
      <c r="AP56" s="130"/>
      <c r="AQ56" s="130" t="s">
        <v>156</v>
      </c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06">
        <v>1500</v>
      </c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6">
        <f>CH56</f>
        <v>0</v>
      </c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10">
        <f t="shared" si="1"/>
        <v>1500</v>
      </c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7"/>
    </row>
    <row r="57" spans="1:166" s="15" customFormat="1" ht="13.5" customHeight="1" thickBot="1">
      <c r="A57" s="120" t="s">
        <v>167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9"/>
      <c r="AL57" s="130"/>
      <c r="AM57" s="130"/>
      <c r="AN57" s="130"/>
      <c r="AO57" s="130"/>
      <c r="AP57" s="130"/>
      <c r="AQ57" s="123" t="s">
        <v>159</v>
      </c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5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06">
        <v>170000</v>
      </c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6">
        <f t="shared" si="0"/>
        <v>0</v>
      </c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10">
        <f t="shared" si="1"/>
        <v>170000</v>
      </c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7"/>
    </row>
    <row r="58" spans="1:166" ht="14.25" customHeight="1" thickBot="1">
      <c r="A58" s="120" t="s">
        <v>167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1"/>
      <c r="AL58" s="124"/>
      <c r="AM58" s="124"/>
      <c r="AN58" s="124"/>
      <c r="AO58" s="124"/>
      <c r="AP58" s="125"/>
      <c r="AQ58" s="123" t="s">
        <v>157</v>
      </c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5"/>
      <c r="BC58" s="126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8"/>
      <c r="BU58" s="106">
        <v>155000</v>
      </c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15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7"/>
      <c r="CX58" s="112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9"/>
      <c r="DK58" s="148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52"/>
      <c r="DX58" s="106">
        <f t="shared" si="0"/>
        <v>0</v>
      </c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10">
        <f t="shared" si="1"/>
        <v>155000</v>
      </c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2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53"/>
    </row>
    <row r="59" spans="1:166" ht="15" customHeight="1" thickBot="1">
      <c r="A59" s="120" t="s">
        <v>167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9"/>
      <c r="AL59" s="130"/>
      <c r="AM59" s="130"/>
      <c r="AN59" s="130"/>
      <c r="AO59" s="130"/>
      <c r="AP59" s="130"/>
      <c r="AQ59" s="123" t="s">
        <v>158</v>
      </c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5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06">
        <v>44000</v>
      </c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>
        <f t="shared" si="0"/>
        <v>0</v>
      </c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10">
        <f t="shared" si="1"/>
        <v>44000</v>
      </c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7"/>
    </row>
    <row r="60" spans="1:166" ht="15" customHeight="1" thickBot="1">
      <c r="A60" s="120" t="s">
        <v>167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9"/>
      <c r="AL60" s="130"/>
      <c r="AM60" s="130"/>
      <c r="AN60" s="130"/>
      <c r="AO60" s="130"/>
      <c r="AP60" s="130"/>
      <c r="AQ60" s="123" t="s">
        <v>146</v>
      </c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06">
        <v>540000</v>
      </c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>
        <f t="shared" si="0"/>
        <v>0</v>
      </c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10">
        <f t="shared" si="1"/>
        <v>540000</v>
      </c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7"/>
    </row>
    <row r="61" spans="1:166" ht="15" customHeight="1" thickBot="1">
      <c r="A61" s="120" t="s">
        <v>167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9"/>
      <c r="AL61" s="130"/>
      <c r="AM61" s="130"/>
      <c r="AN61" s="130"/>
      <c r="AO61" s="130"/>
      <c r="AP61" s="130"/>
      <c r="AQ61" s="123" t="s">
        <v>165</v>
      </c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5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06">
        <v>0</v>
      </c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>
        <f t="shared" si="0"/>
        <v>0</v>
      </c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10">
        <f t="shared" si="1"/>
        <v>0</v>
      </c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7"/>
    </row>
    <row r="62" spans="1:166" ht="15" customHeight="1" thickBot="1">
      <c r="A62" s="120" t="s">
        <v>167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1"/>
      <c r="AL62" s="113"/>
      <c r="AM62" s="113"/>
      <c r="AN62" s="113"/>
      <c r="AO62" s="113"/>
      <c r="AP62" s="122"/>
      <c r="AQ62" s="123" t="s">
        <v>147</v>
      </c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5"/>
      <c r="BC62" s="126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8"/>
      <c r="BU62" s="106">
        <v>70000</v>
      </c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15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7"/>
      <c r="CX62" s="112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9"/>
      <c r="DK62" s="112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9"/>
      <c r="DX62" s="112">
        <f>CH62</f>
        <v>0</v>
      </c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9"/>
      <c r="EK62" s="110">
        <f t="shared" si="1"/>
        <v>70000</v>
      </c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2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</row>
    <row r="63" spans="1:166" s="15" customFormat="1" ht="15" customHeight="1" thickBot="1">
      <c r="A63" s="120" t="s">
        <v>176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1"/>
      <c r="AL63" s="237"/>
      <c r="AM63" s="237"/>
      <c r="AN63" s="237"/>
      <c r="AO63" s="237"/>
      <c r="AP63" s="238"/>
      <c r="AQ63" s="123" t="s">
        <v>179</v>
      </c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5"/>
      <c r="BC63" s="148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52"/>
      <c r="BU63" s="106">
        <v>284400</v>
      </c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12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9"/>
      <c r="CX63" s="112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9"/>
      <c r="DK63" s="112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9"/>
      <c r="DX63" s="112">
        <f>CH63</f>
        <v>0</v>
      </c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9"/>
      <c r="EK63" s="110">
        <f t="shared" si="1"/>
        <v>284400</v>
      </c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2"/>
      <c r="EY63" s="237"/>
      <c r="EZ63" s="237"/>
      <c r="FA63" s="237"/>
      <c r="FB63" s="237"/>
      <c r="FC63" s="237"/>
      <c r="FD63" s="237"/>
      <c r="FE63" s="237"/>
      <c r="FF63" s="237"/>
      <c r="FG63" s="237"/>
      <c r="FH63" s="237"/>
      <c r="FI63" s="237"/>
      <c r="FJ63" s="256"/>
    </row>
    <row r="64" spans="1:166" ht="15" customHeight="1" thickBot="1">
      <c r="A64" s="120" t="s">
        <v>167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9"/>
      <c r="AL64" s="130"/>
      <c r="AM64" s="130"/>
      <c r="AN64" s="130"/>
      <c r="AO64" s="130"/>
      <c r="AP64" s="130"/>
      <c r="AQ64" s="123" t="s">
        <v>180</v>
      </c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5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06">
        <v>77800</v>
      </c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>
        <f>CH64</f>
        <v>0</v>
      </c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10">
        <f t="shared" si="1"/>
        <v>77800</v>
      </c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7"/>
    </row>
    <row r="65" spans="1:166" ht="15" customHeight="1" thickBot="1">
      <c r="A65" s="120" t="s">
        <v>167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9"/>
      <c r="AL65" s="130"/>
      <c r="AM65" s="130"/>
      <c r="AN65" s="130"/>
      <c r="AO65" s="130"/>
      <c r="AP65" s="130"/>
      <c r="AQ65" s="123" t="s">
        <v>178</v>
      </c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5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06">
        <v>0</v>
      </c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>
        <f>CH65</f>
        <v>0</v>
      </c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10">
        <f t="shared" si="1"/>
        <v>0</v>
      </c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7"/>
    </row>
    <row r="66" spans="1:166" ht="15" customHeight="1" thickBot="1">
      <c r="A66" s="120" t="s">
        <v>167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9"/>
      <c r="AL66" s="130"/>
      <c r="AM66" s="130"/>
      <c r="AN66" s="130"/>
      <c r="AO66" s="130"/>
      <c r="AP66" s="130"/>
      <c r="AQ66" s="123" t="s">
        <v>141</v>
      </c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5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06">
        <v>5000</v>
      </c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>
        <f t="shared" si="0"/>
        <v>0</v>
      </c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10">
        <f t="shared" si="1"/>
        <v>5000</v>
      </c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7"/>
    </row>
    <row r="67" spans="1:166" ht="15" customHeight="1" thickBot="1">
      <c r="A67" s="120" t="s">
        <v>167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9"/>
      <c r="AL67" s="130"/>
      <c r="AM67" s="130"/>
      <c r="AN67" s="130"/>
      <c r="AO67" s="130"/>
      <c r="AP67" s="130"/>
      <c r="AQ67" s="123" t="s">
        <v>148</v>
      </c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5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06">
        <v>25000</v>
      </c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>
        <f t="shared" si="0"/>
        <v>0</v>
      </c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10">
        <f t="shared" si="1"/>
        <v>25000</v>
      </c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7"/>
    </row>
    <row r="68" spans="1:166" ht="15" customHeight="1" thickBot="1">
      <c r="A68" s="120" t="s">
        <v>167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9"/>
      <c r="AL68" s="130"/>
      <c r="AM68" s="130"/>
      <c r="AN68" s="130"/>
      <c r="AO68" s="130"/>
      <c r="AP68" s="130"/>
      <c r="AQ68" s="123" t="s">
        <v>177</v>
      </c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5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06">
        <v>0</v>
      </c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>
        <f>CH68</f>
        <v>0</v>
      </c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10">
        <f t="shared" si="1"/>
        <v>0</v>
      </c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7"/>
    </row>
    <row r="69" spans="1:166" ht="15" customHeight="1" thickBot="1">
      <c r="A69" s="120" t="s">
        <v>167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9"/>
      <c r="AL69" s="130"/>
      <c r="AM69" s="130"/>
      <c r="AN69" s="130"/>
      <c r="AO69" s="130"/>
      <c r="AP69" s="130"/>
      <c r="AQ69" s="123" t="s">
        <v>142</v>
      </c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5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06">
        <v>166900</v>
      </c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>
        <f>CH69</f>
        <v>0</v>
      </c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10">
        <f t="shared" si="1"/>
        <v>166900</v>
      </c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7"/>
    </row>
    <row r="70" spans="1:166" ht="15" customHeight="1" thickBot="1">
      <c r="A70" s="120" t="s">
        <v>182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1"/>
      <c r="AL70" s="113"/>
      <c r="AM70" s="113"/>
      <c r="AN70" s="113"/>
      <c r="AO70" s="113"/>
      <c r="AP70" s="122"/>
      <c r="AQ70" s="123" t="s">
        <v>146</v>
      </c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5"/>
      <c r="BC70" s="126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8"/>
      <c r="BU70" s="106">
        <v>321800</v>
      </c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15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3"/>
      <c r="CX70" s="112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9"/>
      <c r="DK70" s="112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22"/>
      <c r="DX70" s="112">
        <f>CH70</f>
        <v>0</v>
      </c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9"/>
      <c r="EK70" s="110">
        <f>BU70-CH70</f>
        <v>321800</v>
      </c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2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</row>
    <row r="71" spans="1:166" ht="15" customHeight="1" thickBot="1">
      <c r="A71" s="120" t="s">
        <v>182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50"/>
      <c r="AL71" s="48"/>
      <c r="AM71" s="48"/>
      <c r="AN71" s="48"/>
      <c r="AO71" s="48"/>
      <c r="AP71" s="51"/>
      <c r="AQ71" s="130" t="s">
        <v>148</v>
      </c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54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6"/>
      <c r="BU71" s="106">
        <v>89000</v>
      </c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47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3"/>
      <c r="DK71" s="47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51"/>
      <c r="DX71" s="106">
        <f>CH71</f>
        <v>0</v>
      </c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10">
        <f>BU71-CH71</f>
        <v>89000</v>
      </c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47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9"/>
    </row>
    <row r="72" spans="1:166" ht="15" customHeight="1" thickBot="1">
      <c r="A72" s="120" t="s">
        <v>182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9"/>
      <c r="AL72" s="130"/>
      <c r="AM72" s="130"/>
      <c r="AN72" s="130"/>
      <c r="AO72" s="130"/>
      <c r="AP72" s="130"/>
      <c r="AQ72" s="130" t="s">
        <v>156</v>
      </c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06">
        <v>6800</v>
      </c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12">
        <v>40000</v>
      </c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9"/>
      <c r="EK72" s="110">
        <f t="shared" si="1"/>
        <v>6800</v>
      </c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7"/>
    </row>
    <row r="73" spans="1:166" ht="15" customHeight="1">
      <c r="A73" s="120" t="s">
        <v>168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9"/>
      <c r="AL73" s="130"/>
      <c r="AM73" s="130"/>
      <c r="AN73" s="130"/>
      <c r="AO73" s="130"/>
      <c r="AP73" s="130"/>
      <c r="AQ73" s="130" t="s">
        <v>163</v>
      </c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06">
        <v>0</v>
      </c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>
        <f t="shared" si="0"/>
        <v>0</v>
      </c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10">
        <f t="shared" si="1"/>
        <v>0</v>
      </c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7"/>
    </row>
    <row r="74" spans="1:166" ht="24" customHeight="1" thickBot="1">
      <c r="A74" s="233" t="s">
        <v>32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4"/>
      <c r="AK74" s="235" t="s">
        <v>33</v>
      </c>
      <c r="AL74" s="136"/>
      <c r="AM74" s="136"/>
      <c r="AN74" s="136"/>
      <c r="AO74" s="136"/>
      <c r="AP74" s="136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>
        <f>-1*SUM(BC51:BC73)</f>
        <v>0</v>
      </c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21">
        <f>SUM(BU52:BU73)*-1</f>
        <v>-6653400</v>
      </c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21">
        <f>SUM(CH51:CH73)*(-1)</f>
        <v>-4420240.51</v>
      </c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>
        <f>-DX50</f>
        <v>-4420240.51</v>
      </c>
      <c r="DY74" s="221"/>
      <c r="DZ74" s="221"/>
      <c r="EA74" s="221"/>
      <c r="EB74" s="221"/>
      <c r="EC74" s="221"/>
      <c r="ED74" s="221"/>
      <c r="EE74" s="221"/>
      <c r="EF74" s="221"/>
      <c r="EG74" s="221"/>
      <c r="EH74" s="221"/>
      <c r="EI74" s="221"/>
      <c r="EJ74" s="221"/>
      <c r="EK74" s="221">
        <f>EK50</f>
        <v>2233159.49</v>
      </c>
      <c r="EL74" s="221"/>
      <c r="EM74" s="221"/>
      <c r="EN74" s="221"/>
      <c r="EO74" s="221"/>
      <c r="EP74" s="221"/>
      <c r="EQ74" s="221"/>
      <c r="ER74" s="221"/>
      <c r="ES74" s="221"/>
      <c r="ET74" s="221"/>
      <c r="EU74" s="221"/>
      <c r="EV74" s="221"/>
      <c r="EW74" s="22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2"/>
    </row>
    <row r="75" spans="1:166" ht="24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</row>
    <row r="76" spans="1:166" ht="35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</row>
    <row r="77" spans="1:166" ht="35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</row>
    <row r="78" spans="1:166" ht="12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</row>
    <row r="79" spans="1:166" ht="8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</row>
    <row r="80" spans="1:166" ht="9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</row>
    <row r="81" spans="56:166" ht="12.75">
      <c r="BD81" s="4" t="s">
        <v>34</v>
      </c>
      <c r="BT81" s="4"/>
      <c r="FJ81" s="3" t="s">
        <v>35</v>
      </c>
    </row>
    <row r="82" spans="1:166" ht="12.75">
      <c r="A82" s="236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36"/>
      <c r="FJ82" s="236"/>
    </row>
    <row r="83" spans="1:166" ht="11.25" customHeight="1">
      <c r="A83" s="223" t="s">
        <v>12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4"/>
      <c r="AP83" s="222" t="s">
        <v>13</v>
      </c>
      <c r="AQ83" s="223"/>
      <c r="AR83" s="223"/>
      <c r="AS83" s="223"/>
      <c r="AT83" s="223"/>
      <c r="AU83" s="224"/>
      <c r="AV83" s="222" t="s">
        <v>36</v>
      </c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4"/>
      <c r="BL83" s="222" t="s">
        <v>37</v>
      </c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4"/>
      <c r="CF83" s="228" t="s">
        <v>16</v>
      </c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  <c r="EF83" s="229"/>
      <c r="EG83" s="229"/>
      <c r="EH83" s="229"/>
      <c r="EI83" s="229"/>
      <c r="EJ83" s="229"/>
      <c r="EK83" s="229"/>
      <c r="EL83" s="229"/>
      <c r="EM83" s="229"/>
      <c r="EN83" s="229"/>
      <c r="EO83" s="229"/>
      <c r="EP83" s="229"/>
      <c r="EQ83" s="229"/>
      <c r="ER83" s="229"/>
      <c r="ES83" s="230"/>
      <c r="ET83" s="222" t="s">
        <v>17</v>
      </c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3"/>
    </row>
    <row r="84" spans="1:166" ht="69.75" customHeight="1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7"/>
      <c r="AP84" s="225"/>
      <c r="AQ84" s="226"/>
      <c r="AR84" s="226"/>
      <c r="AS84" s="226"/>
      <c r="AT84" s="226"/>
      <c r="AU84" s="227"/>
      <c r="AV84" s="225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7"/>
      <c r="BL84" s="225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6"/>
      <c r="CA84" s="226"/>
      <c r="CB84" s="226"/>
      <c r="CC84" s="226"/>
      <c r="CD84" s="226"/>
      <c r="CE84" s="227"/>
      <c r="CF84" s="229" t="s">
        <v>38</v>
      </c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30"/>
      <c r="CW84" s="228" t="s">
        <v>19</v>
      </c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30"/>
      <c r="DN84" s="228" t="s">
        <v>20</v>
      </c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30"/>
      <c r="EE84" s="228" t="s">
        <v>58</v>
      </c>
      <c r="EF84" s="229"/>
      <c r="EG84" s="229"/>
      <c r="EH84" s="229"/>
      <c r="EI84" s="229"/>
      <c r="EJ84" s="229"/>
      <c r="EK84" s="229"/>
      <c r="EL84" s="229"/>
      <c r="EM84" s="229"/>
      <c r="EN84" s="229"/>
      <c r="EO84" s="229"/>
      <c r="EP84" s="229"/>
      <c r="EQ84" s="229"/>
      <c r="ER84" s="229"/>
      <c r="ES84" s="230"/>
      <c r="ET84" s="225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FG84" s="226"/>
      <c r="FH84" s="226"/>
      <c r="FI84" s="226"/>
      <c r="FJ84" s="226"/>
    </row>
    <row r="85" spans="1:166" ht="12" thickBot="1">
      <c r="A85" s="217">
        <v>1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05">
        <v>2</v>
      </c>
      <c r="AQ85" s="206"/>
      <c r="AR85" s="206"/>
      <c r="AS85" s="206"/>
      <c r="AT85" s="206"/>
      <c r="AU85" s="216"/>
      <c r="AV85" s="205">
        <v>3</v>
      </c>
      <c r="AW85" s="206"/>
      <c r="AX85" s="206"/>
      <c r="AY85" s="206"/>
      <c r="AZ85" s="206"/>
      <c r="BA85" s="206"/>
      <c r="BB85" s="206"/>
      <c r="BC85" s="206"/>
      <c r="BD85" s="206"/>
      <c r="BE85" s="219"/>
      <c r="BF85" s="219"/>
      <c r="BG85" s="219"/>
      <c r="BH85" s="219"/>
      <c r="BI85" s="219"/>
      <c r="BJ85" s="219"/>
      <c r="BK85" s="220"/>
      <c r="BL85" s="205">
        <v>4</v>
      </c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16"/>
      <c r="CF85" s="205">
        <v>5</v>
      </c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16"/>
      <c r="CW85" s="205">
        <v>6</v>
      </c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16"/>
      <c r="DN85" s="205">
        <v>7</v>
      </c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16"/>
      <c r="EE85" s="205">
        <v>8</v>
      </c>
      <c r="EF85" s="206"/>
      <c r="EG85" s="206"/>
      <c r="EH85" s="206"/>
      <c r="EI85" s="206"/>
      <c r="EJ85" s="206"/>
      <c r="EK85" s="206"/>
      <c r="EL85" s="206"/>
      <c r="EM85" s="206"/>
      <c r="EN85" s="206"/>
      <c r="EO85" s="206"/>
      <c r="EP85" s="206"/>
      <c r="EQ85" s="206"/>
      <c r="ER85" s="206"/>
      <c r="ES85" s="216"/>
      <c r="ET85" s="205">
        <v>9</v>
      </c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  <c r="FF85" s="206"/>
      <c r="FG85" s="206"/>
      <c r="FH85" s="206"/>
      <c r="FI85" s="206"/>
      <c r="FJ85" s="206"/>
    </row>
    <row r="86" spans="1:166" ht="23.25" customHeight="1">
      <c r="A86" s="207" t="s">
        <v>39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8"/>
      <c r="AP86" s="209" t="s">
        <v>40</v>
      </c>
      <c r="AQ86" s="210"/>
      <c r="AR86" s="210"/>
      <c r="AS86" s="210"/>
      <c r="AT86" s="210"/>
      <c r="AU86" s="210"/>
      <c r="AV86" s="211"/>
      <c r="AW86" s="211"/>
      <c r="AX86" s="211"/>
      <c r="AY86" s="211"/>
      <c r="AZ86" s="211"/>
      <c r="BA86" s="211"/>
      <c r="BB86" s="211"/>
      <c r="BC86" s="211"/>
      <c r="BD86" s="211"/>
      <c r="BE86" s="212"/>
      <c r="BF86" s="213"/>
      <c r="BG86" s="213"/>
      <c r="BH86" s="213"/>
      <c r="BI86" s="213"/>
      <c r="BJ86" s="213"/>
      <c r="BK86" s="214"/>
      <c r="BL86" s="110">
        <f>BC74</f>
        <v>0</v>
      </c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0">
        <f>-CH74</f>
        <v>4420240.51</v>
      </c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0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0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0">
        <f>DX74</f>
        <v>-4420240.51</v>
      </c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0">
        <f>EK74</f>
        <v>2233159.49</v>
      </c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215"/>
    </row>
    <row r="87" spans="1:166" ht="15" customHeight="1">
      <c r="A87" s="202" t="s">
        <v>22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3" t="s">
        <v>41</v>
      </c>
      <c r="AQ87" s="204"/>
      <c r="AR87" s="204"/>
      <c r="AS87" s="204"/>
      <c r="AT87" s="204"/>
      <c r="AU87" s="204"/>
      <c r="AV87" s="130"/>
      <c r="AW87" s="130"/>
      <c r="AX87" s="130"/>
      <c r="AY87" s="130"/>
      <c r="AZ87" s="130"/>
      <c r="BA87" s="130"/>
      <c r="BB87" s="130"/>
      <c r="BC87" s="130"/>
      <c r="BD87" s="130"/>
      <c r="BE87" s="123"/>
      <c r="BF87" s="124"/>
      <c r="BG87" s="124"/>
      <c r="BH87" s="124"/>
      <c r="BI87" s="124"/>
      <c r="BJ87" s="124"/>
      <c r="BK87" s="125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47"/>
    </row>
    <row r="88" spans="1:166" ht="23.25" customHeight="1">
      <c r="A88" s="188" t="s">
        <v>42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9"/>
      <c r="AP88" s="129" t="s">
        <v>43</v>
      </c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23"/>
      <c r="BF88" s="124"/>
      <c r="BG88" s="124"/>
      <c r="BH88" s="124"/>
      <c r="BI88" s="124"/>
      <c r="BJ88" s="124"/>
      <c r="BK88" s="125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6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47"/>
    </row>
    <row r="89" spans="1:166" ht="15" customHeight="1">
      <c r="A89" s="180" t="s">
        <v>44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1"/>
      <c r="AP89" s="182"/>
      <c r="AQ89" s="183"/>
      <c r="AR89" s="183"/>
      <c r="AS89" s="183"/>
      <c r="AT89" s="183"/>
      <c r="AU89" s="184"/>
      <c r="AV89" s="185" t="s">
        <v>72</v>
      </c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1"/>
      <c r="BL89" s="159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1"/>
      <c r="CF89" s="159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1"/>
      <c r="CW89" s="19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1"/>
      <c r="DN89" s="190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3"/>
      <c r="EE89" s="159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6"/>
      <c r="ET89" s="190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2"/>
    </row>
    <row r="90" spans="1:166" ht="32.25" customHeight="1">
      <c r="A90" s="186" t="s">
        <v>68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7"/>
      <c r="AP90" s="200"/>
      <c r="AQ90" s="174"/>
      <c r="AR90" s="174"/>
      <c r="AS90" s="174"/>
      <c r="AT90" s="174"/>
      <c r="AU90" s="201"/>
      <c r="AV90" s="162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4"/>
      <c r="BL90" s="162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4"/>
      <c r="CF90" s="162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4"/>
      <c r="CW90" s="162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4"/>
      <c r="DN90" s="165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94"/>
      <c r="EE90" s="197"/>
      <c r="EF90" s="198"/>
      <c r="EG90" s="198"/>
      <c r="EH90" s="198"/>
      <c r="EI90" s="198"/>
      <c r="EJ90" s="198"/>
      <c r="EK90" s="198"/>
      <c r="EL90" s="198"/>
      <c r="EM90" s="198"/>
      <c r="EN90" s="198"/>
      <c r="EO90" s="198"/>
      <c r="EP90" s="198"/>
      <c r="EQ90" s="198"/>
      <c r="ER90" s="198"/>
      <c r="ES90" s="199"/>
      <c r="ET90" s="165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7"/>
    </row>
    <row r="91" spans="1:166" ht="15" customHeight="1">
      <c r="A91" s="170" t="s">
        <v>66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29"/>
      <c r="AQ91" s="130"/>
      <c r="AR91" s="130"/>
      <c r="AS91" s="130"/>
      <c r="AT91" s="130"/>
      <c r="AU91" s="130"/>
      <c r="AV91" s="130" t="s">
        <v>73</v>
      </c>
      <c r="AW91" s="130"/>
      <c r="AX91" s="130"/>
      <c r="AY91" s="130"/>
      <c r="AZ91" s="130"/>
      <c r="BA91" s="130"/>
      <c r="BB91" s="130"/>
      <c r="BC91" s="130"/>
      <c r="BD91" s="130"/>
      <c r="BE91" s="123"/>
      <c r="BF91" s="124"/>
      <c r="BG91" s="124"/>
      <c r="BH91" s="124"/>
      <c r="BI91" s="124"/>
      <c r="BJ91" s="124"/>
      <c r="BK91" s="125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47"/>
    </row>
    <row r="92" spans="1:166" ht="15" customHeight="1">
      <c r="A92" s="170" t="s">
        <v>67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29"/>
      <c r="AQ92" s="130"/>
      <c r="AR92" s="130"/>
      <c r="AS92" s="130"/>
      <c r="AT92" s="130"/>
      <c r="AU92" s="130"/>
      <c r="AV92" s="130" t="s">
        <v>74</v>
      </c>
      <c r="AW92" s="130"/>
      <c r="AX92" s="130"/>
      <c r="AY92" s="130"/>
      <c r="AZ92" s="130"/>
      <c r="BA92" s="130"/>
      <c r="BB92" s="130"/>
      <c r="BC92" s="130"/>
      <c r="BD92" s="130"/>
      <c r="BE92" s="123"/>
      <c r="BF92" s="124"/>
      <c r="BG92" s="124"/>
      <c r="BH92" s="124"/>
      <c r="BI92" s="124"/>
      <c r="BJ92" s="124"/>
      <c r="BK92" s="125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47"/>
    </row>
    <row r="93" spans="1:166" ht="28.5" customHeight="1">
      <c r="A93" s="186" t="s">
        <v>69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7"/>
      <c r="AP93" s="129"/>
      <c r="AQ93" s="130"/>
      <c r="AR93" s="130"/>
      <c r="AS93" s="130"/>
      <c r="AT93" s="130"/>
      <c r="AU93" s="130"/>
      <c r="AV93" s="130" t="s">
        <v>75</v>
      </c>
      <c r="AW93" s="130"/>
      <c r="AX93" s="130"/>
      <c r="AY93" s="130"/>
      <c r="AZ93" s="130"/>
      <c r="BA93" s="130"/>
      <c r="BB93" s="130"/>
      <c r="BC93" s="130"/>
      <c r="BD93" s="130"/>
      <c r="BE93" s="123"/>
      <c r="BF93" s="124"/>
      <c r="BG93" s="124"/>
      <c r="BH93" s="124"/>
      <c r="BI93" s="124"/>
      <c r="BJ93" s="124"/>
      <c r="BK93" s="125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47"/>
    </row>
    <row r="94" spans="1:166" ht="15" customHeight="1">
      <c r="A94" s="179" t="s">
        <v>70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29"/>
      <c r="AQ94" s="130"/>
      <c r="AR94" s="130"/>
      <c r="AS94" s="130"/>
      <c r="AT94" s="130"/>
      <c r="AU94" s="130"/>
      <c r="AV94" s="130" t="s">
        <v>76</v>
      </c>
      <c r="AW94" s="130"/>
      <c r="AX94" s="130"/>
      <c r="AY94" s="130"/>
      <c r="AZ94" s="130"/>
      <c r="BA94" s="130"/>
      <c r="BB94" s="130"/>
      <c r="BC94" s="130"/>
      <c r="BD94" s="130"/>
      <c r="BE94" s="123"/>
      <c r="BF94" s="124"/>
      <c r="BG94" s="124"/>
      <c r="BH94" s="124"/>
      <c r="BI94" s="124"/>
      <c r="BJ94" s="124"/>
      <c r="BK94" s="125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47"/>
    </row>
    <row r="95" spans="1:166" ht="15" customHeight="1">
      <c r="A95" s="170" t="s">
        <v>71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29"/>
      <c r="AQ95" s="130"/>
      <c r="AR95" s="130"/>
      <c r="AS95" s="130"/>
      <c r="AT95" s="130"/>
      <c r="AU95" s="130"/>
      <c r="AV95" s="130" t="s">
        <v>77</v>
      </c>
      <c r="AW95" s="130"/>
      <c r="AX95" s="130"/>
      <c r="AY95" s="130"/>
      <c r="AZ95" s="130"/>
      <c r="BA95" s="130"/>
      <c r="BB95" s="130"/>
      <c r="BC95" s="130"/>
      <c r="BD95" s="130"/>
      <c r="BE95" s="123"/>
      <c r="BF95" s="124"/>
      <c r="BG95" s="124"/>
      <c r="BH95" s="124"/>
      <c r="BI95" s="124"/>
      <c r="BJ95" s="124"/>
      <c r="BK95" s="125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47"/>
    </row>
    <row r="96" spans="1:166" ht="24.75" customHeight="1">
      <c r="A96" s="186" t="s">
        <v>108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7"/>
      <c r="AP96" s="129"/>
      <c r="AQ96" s="130"/>
      <c r="AR96" s="130"/>
      <c r="AS96" s="130"/>
      <c r="AT96" s="130"/>
      <c r="AU96" s="130"/>
      <c r="AV96" s="156" t="s">
        <v>78</v>
      </c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8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47"/>
    </row>
    <row r="97" spans="1:166" ht="17.25" customHeight="1">
      <c r="A97" s="179" t="s">
        <v>118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200"/>
      <c r="AQ97" s="174"/>
      <c r="AR97" s="174"/>
      <c r="AS97" s="174"/>
      <c r="AT97" s="174"/>
      <c r="AU97" s="201"/>
      <c r="AV97" s="130" t="s">
        <v>117</v>
      </c>
      <c r="AW97" s="130"/>
      <c r="AX97" s="130"/>
      <c r="AY97" s="130"/>
      <c r="AZ97" s="130"/>
      <c r="BA97" s="130"/>
      <c r="BB97" s="130"/>
      <c r="BC97" s="130"/>
      <c r="BD97" s="130"/>
      <c r="BE97" s="123"/>
      <c r="BF97" s="124"/>
      <c r="BG97" s="124"/>
      <c r="BH97" s="124"/>
      <c r="BI97" s="124"/>
      <c r="BJ97" s="124"/>
      <c r="BK97" s="125"/>
      <c r="BL97" s="197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9"/>
      <c r="CF97" s="197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9"/>
      <c r="CW97" s="165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94"/>
      <c r="DN97" s="165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/>
      <c r="DY97" s="166"/>
      <c r="DZ97" s="166"/>
      <c r="EA97" s="166"/>
      <c r="EB97" s="166"/>
      <c r="EC97" s="166"/>
      <c r="ED97" s="194"/>
      <c r="EE97" s="197"/>
      <c r="EF97" s="198"/>
      <c r="EG97" s="198"/>
      <c r="EH97" s="198"/>
      <c r="EI97" s="198"/>
      <c r="EJ97" s="198"/>
      <c r="EK97" s="198"/>
      <c r="EL97" s="198"/>
      <c r="EM97" s="198"/>
      <c r="EN97" s="198"/>
      <c r="EO97" s="198"/>
      <c r="EP97" s="198"/>
      <c r="EQ97" s="198"/>
      <c r="ER97" s="198"/>
      <c r="ES97" s="199"/>
      <c r="ET97" s="165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  <c r="FH97" s="166"/>
      <c r="FI97" s="166"/>
      <c r="FJ97" s="167"/>
    </row>
    <row r="98" spans="1:166" ht="22.5" customHeight="1">
      <c r="A98" s="168" t="s">
        <v>119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9"/>
      <c r="AP98" s="253"/>
      <c r="AQ98" s="254"/>
      <c r="AR98" s="254"/>
      <c r="AS98" s="254"/>
      <c r="AT98" s="254"/>
      <c r="AU98" s="254"/>
      <c r="AV98" s="130" t="s">
        <v>80</v>
      </c>
      <c r="AW98" s="130"/>
      <c r="AX98" s="130"/>
      <c r="AY98" s="130"/>
      <c r="AZ98" s="130"/>
      <c r="BA98" s="130"/>
      <c r="BB98" s="130"/>
      <c r="BC98" s="130"/>
      <c r="BD98" s="130"/>
      <c r="BE98" s="123"/>
      <c r="BF98" s="124"/>
      <c r="BG98" s="124"/>
      <c r="BH98" s="124"/>
      <c r="BI98" s="124"/>
      <c r="BJ98" s="124"/>
      <c r="BK98" s="125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47"/>
    </row>
    <row r="99" spans="1:166" ht="21.75" customHeight="1">
      <c r="A99" s="154" t="s">
        <v>79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5"/>
      <c r="AP99" s="121"/>
      <c r="AQ99" s="124"/>
      <c r="AR99" s="124"/>
      <c r="AS99" s="124"/>
      <c r="AT99" s="124"/>
      <c r="AU99" s="125"/>
      <c r="AV99" s="156" t="s">
        <v>123</v>
      </c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8"/>
      <c r="BL99" s="148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52"/>
      <c r="CF99" s="140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2"/>
      <c r="CW99" s="148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52"/>
      <c r="DN99" s="148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52"/>
      <c r="EE99" s="112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9"/>
      <c r="ET99" s="148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50"/>
    </row>
    <row r="100" spans="1:166" ht="1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5"/>
      <c r="AP100" s="121"/>
      <c r="AQ100" s="124"/>
      <c r="AR100" s="124"/>
      <c r="AS100" s="124"/>
      <c r="AT100" s="124"/>
      <c r="AU100" s="125"/>
      <c r="AV100" s="156" t="s">
        <v>122</v>
      </c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8"/>
      <c r="BL100" s="148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52"/>
      <c r="CF100" s="140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2"/>
      <c r="CW100" s="148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52"/>
      <c r="DN100" s="148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52"/>
      <c r="EE100" s="112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9"/>
      <c r="ET100" s="148"/>
      <c r="EU100" s="149"/>
      <c r="EV100" s="149"/>
      <c r="EW100" s="149"/>
      <c r="EX100" s="149"/>
      <c r="EY100" s="149"/>
      <c r="EZ100" s="149"/>
      <c r="FA100" s="149"/>
      <c r="FB100" s="149"/>
      <c r="FC100" s="149"/>
      <c r="FD100" s="149"/>
      <c r="FE100" s="149"/>
      <c r="FF100" s="149"/>
      <c r="FG100" s="149"/>
      <c r="FH100" s="149"/>
      <c r="FI100" s="149"/>
      <c r="FJ100" s="150"/>
    </row>
    <row r="101" spans="1:166" ht="31.5" customHeight="1">
      <c r="A101" s="154" t="s">
        <v>81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5"/>
      <c r="AP101" s="121"/>
      <c r="AQ101" s="124"/>
      <c r="AR101" s="124"/>
      <c r="AS101" s="124"/>
      <c r="AT101" s="124"/>
      <c r="AU101" s="125"/>
      <c r="AV101" s="130" t="s">
        <v>82</v>
      </c>
      <c r="AW101" s="130"/>
      <c r="AX101" s="130"/>
      <c r="AY101" s="130"/>
      <c r="AZ101" s="130"/>
      <c r="BA101" s="130"/>
      <c r="BB101" s="130"/>
      <c r="BC101" s="130"/>
      <c r="BD101" s="130"/>
      <c r="BE101" s="123"/>
      <c r="BF101" s="124"/>
      <c r="BG101" s="124"/>
      <c r="BH101" s="124"/>
      <c r="BI101" s="124"/>
      <c r="BJ101" s="124"/>
      <c r="BK101" s="125"/>
      <c r="BL101" s="112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9"/>
      <c r="CF101" s="112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9"/>
      <c r="CW101" s="148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52"/>
      <c r="DN101" s="148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52"/>
      <c r="EE101" s="112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9"/>
      <c r="ET101" s="112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53"/>
    </row>
    <row r="102" spans="1:166" ht="15" customHeight="1">
      <c r="A102" s="134" t="s">
        <v>84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5"/>
      <c r="AP102" s="121"/>
      <c r="AQ102" s="124"/>
      <c r="AR102" s="124"/>
      <c r="AS102" s="124"/>
      <c r="AT102" s="124"/>
      <c r="AU102" s="125"/>
      <c r="AV102" s="156" t="s">
        <v>126</v>
      </c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8"/>
      <c r="BL102" s="148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52"/>
      <c r="CF102" s="140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2"/>
      <c r="CW102" s="148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52"/>
      <c r="DN102" s="148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52"/>
      <c r="EE102" s="112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9"/>
      <c r="ET102" s="148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50"/>
    </row>
    <row r="103" spans="1:166" ht="15" customHeight="1">
      <c r="A103" s="134" t="s">
        <v>83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5"/>
      <c r="AP103" s="121"/>
      <c r="AQ103" s="124"/>
      <c r="AR103" s="124"/>
      <c r="AS103" s="124"/>
      <c r="AT103" s="124"/>
      <c r="AU103" s="125"/>
      <c r="AV103" s="156" t="s">
        <v>125</v>
      </c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8"/>
      <c r="BL103" s="148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52"/>
      <c r="CF103" s="140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2"/>
      <c r="CW103" s="148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52"/>
      <c r="DN103" s="148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  <c r="ED103" s="152"/>
      <c r="EE103" s="112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9"/>
      <c r="ET103" s="148"/>
      <c r="EU103" s="149"/>
      <c r="EV103" s="149"/>
      <c r="EW103" s="149"/>
      <c r="EX103" s="149"/>
      <c r="EY103" s="149"/>
      <c r="EZ103" s="149"/>
      <c r="FA103" s="149"/>
      <c r="FB103" s="149"/>
      <c r="FC103" s="149"/>
      <c r="FD103" s="149"/>
      <c r="FE103" s="149"/>
      <c r="FF103" s="149"/>
      <c r="FG103" s="149"/>
      <c r="FH103" s="149"/>
      <c r="FI103" s="149"/>
      <c r="FJ103" s="150"/>
    </row>
    <row r="104" spans="1:166" ht="31.5" customHeight="1">
      <c r="A104" s="154" t="s">
        <v>65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5"/>
      <c r="AP104" s="121"/>
      <c r="AQ104" s="124"/>
      <c r="AR104" s="124"/>
      <c r="AS104" s="124"/>
      <c r="AT104" s="124"/>
      <c r="AU104" s="125"/>
      <c r="AV104" s="130" t="s">
        <v>85</v>
      </c>
      <c r="AW104" s="130"/>
      <c r="AX104" s="130"/>
      <c r="AY104" s="130"/>
      <c r="AZ104" s="130"/>
      <c r="BA104" s="130"/>
      <c r="BB104" s="130"/>
      <c r="BC104" s="130"/>
      <c r="BD104" s="130"/>
      <c r="BE104" s="123"/>
      <c r="BF104" s="124"/>
      <c r="BG104" s="124"/>
      <c r="BH104" s="124"/>
      <c r="BI104" s="124"/>
      <c r="BJ104" s="124"/>
      <c r="BK104" s="125"/>
      <c r="BL104" s="112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9"/>
      <c r="CF104" s="112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9"/>
      <c r="CW104" s="148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52"/>
      <c r="DN104" s="148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52"/>
      <c r="EE104" s="112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9"/>
      <c r="ET104" s="112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53"/>
    </row>
    <row r="105" spans="1:166" ht="16.5" customHeight="1">
      <c r="A105" s="168" t="s">
        <v>86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9"/>
      <c r="AP105" s="121"/>
      <c r="AQ105" s="124"/>
      <c r="AR105" s="124"/>
      <c r="AS105" s="124"/>
      <c r="AT105" s="124"/>
      <c r="AU105" s="125"/>
      <c r="AV105" s="130" t="s">
        <v>87</v>
      </c>
      <c r="AW105" s="130"/>
      <c r="AX105" s="130"/>
      <c r="AY105" s="130"/>
      <c r="AZ105" s="130"/>
      <c r="BA105" s="130"/>
      <c r="BB105" s="130"/>
      <c r="BC105" s="130"/>
      <c r="BD105" s="130"/>
      <c r="BE105" s="123"/>
      <c r="BF105" s="124"/>
      <c r="BG105" s="124"/>
      <c r="BH105" s="124"/>
      <c r="BI105" s="124"/>
      <c r="BJ105" s="124"/>
      <c r="BK105" s="125"/>
      <c r="BL105" s="112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9"/>
      <c r="CF105" s="112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9"/>
      <c r="CW105" s="148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52"/>
      <c r="DN105" s="148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  <c r="ED105" s="152"/>
      <c r="EE105" s="112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9"/>
      <c r="ET105" s="112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53"/>
    </row>
    <row r="106" spans="1:166" ht="16.5" customHeight="1">
      <c r="A106" s="168" t="s">
        <v>89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9"/>
      <c r="AP106" s="121"/>
      <c r="AQ106" s="124"/>
      <c r="AR106" s="124"/>
      <c r="AS106" s="124"/>
      <c r="AT106" s="124"/>
      <c r="AU106" s="125"/>
      <c r="AV106" s="130" t="s">
        <v>88</v>
      </c>
      <c r="AW106" s="130"/>
      <c r="AX106" s="130"/>
      <c r="AY106" s="130"/>
      <c r="AZ106" s="130"/>
      <c r="BA106" s="130"/>
      <c r="BB106" s="130"/>
      <c r="BC106" s="130"/>
      <c r="BD106" s="130"/>
      <c r="BE106" s="123"/>
      <c r="BF106" s="124"/>
      <c r="BG106" s="124"/>
      <c r="BH106" s="124"/>
      <c r="BI106" s="124"/>
      <c r="BJ106" s="124"/>
      <c r="BK106" s="125"/>
      <c r="BL106" s="112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9"/>
      <c r="CF106" s="112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9"/>
      <c r="CW106" s="148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52"/>
      <c r="DN106" s="148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52"/>
      <c r="EE106" s="112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9"/>
      <c r="ET106" s="112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53"/>
    </row>
    <row r="107" spans="1:166" ht="33.75" customHeight="1">
      <c r="A107" s="154" t="s">
        <v>90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5"/>
      <c r="AP107" s="129"/>
      <c r="AQ107" s="130"/>
      <c r="AR107" s="130"/>
      <c r="AS107" s="130"/>
      <c r="AT107" s="130"/>
      <c r="AU107" s="130"/>
      <c r="AV107" s="130" t="s">
        <v>91</v>
      </c>
      <c r="AW107" s="130"/>
      <c r="AX107" s="130"/>
      <c r="AY107" s="130"/>
      <c r="AZ107" s="130"/>
      <c r="BA107" s="130"/>
      <c r="BB107" s="130"/>
      <c r="BC107" s="130"/>
      <c r="BD107" s="130"/>
      <c r="BE107" s="123"/>
      <c r="BF107" s="124"/>
      <c r="BG107" s="124"/>
      <c r="BH107" s="124"/>
      <c r="BI107" s="124"/>
      <c r="BJ107" s="124"/>
      <c r="BK107" s="125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47"/>
    </row>
    <row r="108" spans="1:166" ht="33.75" customHeight="1">
      <c r="A108" s="168" t="s">
        <v>92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9"/>
      <c r="AP108" s="129"/>
      <c r="AQ108" s="130"/>
      <c r="AR108" s="130"/>
      <c r="AS108" s="130"/>
      <c r="AT108" s="130"/>
      <c r="AU108" s="130"/>
      <c r="AV108" s="130" t="s">
        <v>93</v>
      </c>
      <c r="AW108" s="130"/>
      <c r="AX108" s="130"/>
      <c r="AY108" s="130"/>
      <c r="AZ108" s="130"/>
      <c r="BA108" s="130"/>
      <c r="BB108" s="130"/>
      <c r="BC108" s="130"/>
      <c r="BD108" s="130"/>
      <c r="BE108" s="123"/>
      <c r="BF108" s="124"/>
      <c r="BG108" s="124"/>
      <c r="BH108" s="124"/>
      <c r="BI108" s="124"/>
      <c r="BJ108" s="124"/>
      <c r="BK108" s="125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47"/>
    </row>
    <row r="109" spans="1:166" ht="33.75" customHeight="1">
      <c r="A109" s="168" t="s">
        <v>94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9"/>
      <c r="AP109" s="129"/>
      <c r="AQ109" s="130"/>
      <c r="AR109" s="130"/>
      <c r="AS109" s="130"/>
      <c r="AT109" s="130"/>
      <c r="AU109" s="130"/>
      <c r="AV109" s="130" t="s">
        <v>95</v>
      </c>
      <c r="AW109" s="130"/>
      <c r="AX109" s="130"/>
      <c r="AY109" s="130"/>
      <c r="AZ109" s="130"/>
      <c r="BA109" s="130"/>
      <c r="BB109" s="130"/>
      <c r="BC109" s="130"/>
      <c r="BD109" s="130"/>
      <c r="BE109" s="123"/>
      <c r="BF109" s="124"/>
      <c r="BG109" s="124"/>
      <c r="BH109" s="124"/>
      <c r="BI109" s="124"/>
      <c r="BJ109" s="124"/>
      <c r="BK109" s="125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47"/>
    </row>
    <row r="110" spans="1:166" ht="13.5" customHeight="1">
      <c r="A110" s="154" t="s">
        <v>96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5"/>
      <c r="AP110" s="129"/>
      <c r="AQ110" s="130"/>
      <c r="AR110" s="130"/>
      <c r="AS110" s="130"/>
      <c r="AT110" s="130"/>
      <c r="AU110" s="130"/>
      <c r="AV110" s="130" t="s">
        <v>97</v>
      </c>
      <c r="AW110" s="130"/>
      <c r="AX110" s="130"/>
      <c r="AY110" s="130"/>
      <c r="AZ110" s="130"/>
      <c r="BA110" s="130"/>
      <c r="BB110" s="130"/>
      <c r="BC110" s="130"/>
      <c r="BD110" s="130"/>
      <c r="BE110" s="123"/>
      <c r="BF110" s="124"/>
      <c r="BG110" s="124"/>
      <c r="BH110" s="124"/>
      <c r="BI110" s="124"/>
      <c r="BJ110" s="124"/>
      <c r="BK110" s="125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47"/>
    </row>
    <row r="111" spans="1:166" ht="23.25" customHeight="1">
      <c r="A111" s="188" t="s">
        <v>116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9"/>
      <c r="AP111" s="129" t="s">
        <v>45</v>
      </c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23"/>
      <c r="BF111" s="124"/>
      <c r="BG111" s="124"/>
      <c r="BH111" s="124"/>
      <c r="BI111" s="124"/>
      <c r="BJ111" s="124"/>
      <c r="BK111" s="125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6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47"/>
    </row>
    <row r="112" spans="1:166" ht="17.25" customHeight="1">
      <c r="A112" s="180" t="s">
        <v>44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1"/>
      <c r="AP112" s="182"/>
      <c r="AQ112" s="183"/>
      <c r="AR112" s="183"/>
      <c r="AS112" s="183"/>
      <c r="AT112" s="183"/>
      <c r="AU112" s="184"/>
      <c r="AV112" s="185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1"/>
      <c r="BL112" s="159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1"/>
      <c r="CF112" s="159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1"/>
      <c r="CW112" s="19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1"/>
      <c r="DN112" s="19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1"/>
      <c r="EE112" s="159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1"/>
      <c r="ET112" s="19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255"/>
    </row>
    <row r="113" spans="1:166" ht="32.25" customHeight="1">
      <c r="A113" s="186" t="s">
        <v>99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7"/>
      <c r="AP113" s="129"/>
      <c r="AQ113" s="130"/>
      <c r="AR113" s="130"/>
      <c r="AS113" s="130"/>
      <c r="AT113" s="130"/>
      <c r="AU113" s="130"/>
      <c r="AV113" s="130" t="s">
        <v>98</v>
      </c>
      <c r="AW113" s="130"/>
      <c r="AX113" s="130"/>
      <c r="AY113" s="130"/>
      <c r="AZ113" s="130"/>
      <c r="BA113" s="130"/>
      <c r="BB113" s="130"/>
      <c r="BC113" s="130"/>
      <c r="BD113" s="130"/>
      <c r="BE113" s="123"/>
      <c r="BF113" s="124"/>
      <c r="BG113" s="124"/>
      <c r="BH113" s="124"/>
      <c r="BI113" s="124"/>
      <c r="BJ113" s="124"/>
      <c r="BK113" s="125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47"/>
    </row>
    <row r="114" spans="1:166" ht="15" customHeight="1">
      <c r="A114" s="170" t="s">
        <v>66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29"/>
      <c r="AQ114" s="130"/>
      <c r="AR114" s="130"/>
      <c r="AS114" s="130"/>
      <c r="AT114" s="130"/>
      <c r="AU114" s="130"/>
      <c r="AV114" s="130" t="s">
        <v>100</v>
      </c>
      <c r="AW114" s="130"/>
      <c r="AX114" s="130"/>
      <c r="AY114" s="130"/>
      <c r="AZ114" s="130"/>
      <c r="BA114" s="130"/>
      <c r="BB114" s="130"/>
      <c r="BC114" s="130"/>
      <c r="BD114" s="130"/>
      <c r="BE114" s="123"/>
      <c r="BF114" s="124"/>
      <c r="BG114" s="124"/>
      <c r="BH114" s="124"/>
      <c r="BI114" s="124"/>
      <c r="BJ114" s="124"/>
      <c r="BK114" s="125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47"/>
    </row>
    <row r="115" spans="1:166" ht="15" customHeight="1">
      <c r="A115" s="170" t="s">
        <v>67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29"/>
      <c r="AQ115" s="130"/>
      <c r="AR115" s="130"/>
      <c r="AS115" s="130"/>
      <c r="AT115" s="130"/>
      <c r="AU115" s="130"/>
      <c r="AV115" s="130" t="s">
        <v>101</v>
      </c>
      <c r="AW115" s="130"/>
      <c r="AX115" s="130"/>
      <c r="AY115" s="130"/>
      <c r="AZ115" s="130"/>
      <c r="BA115" s="130"/>
      <c r="BB115" s="130"/>
      <c r="BC115" s="130"/>
      <c r="BD115" s="130"/>
      <c r="BE115" s="123"/>
      <c r="BF115" s="124"/>
      <c r="BG115" s="124"/>
      <c r="BH115" s="124"/>
      <c r="BI115" s="124"/>
      <c r="BJ115" s="124"/>
      <c r="BK115" s="125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47"/>
    </row>
    <row r="116" spans="1:166" ht="45" customHeight="1">
      <c r="A116" s="186" t="s">
        <v>102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7"/>
      <c r="AP116" s="129"/>
      <c r="AQ116" s="130"/>
      <c r="AR116" s="130"/>
      <c r="AS116" s="130"/>
      <c r="AT116" s="130"/>
      <c r="AU116" s="130"/>
      <c r="AV116" s="130" t="s">
        <v>103</v>
      </c>
      <c r="AW116" s="130"/>
      <c r="AX116" s="130"/>
      <c r="AY116" s="130"/>
      <c r="AZ116" s="130"/>
      <c r="BA116" s="130"/>
      <c r="BB116" s="130"/>
      <c r="BC116" s="130"/>
      <c r="BD116" s="130"/>
      <c r="BE116" s="123"/>
      <c r="BF116" s="124"/>
      <c r="BG116" s="124"/>
      <c r="BH116" s="124"/>
      <c r="BI116" s="124"/>
      <c r="BJ116" s="124"/>
      <c r="BK116" s="125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47"/>
    </row>
    <row r="117" spans="1:166" ht="15" customHeight="1">
      <c r="A117" s="179" t="s">
        <v>104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29"/>
      <c r="AQ117" s="130"/>
      <c r="AR117" s="130"/>
      <c r="AS117" s="130"/>
      <c r="AT117" s="130"/>
      <c r="AU117" s="130"/>
      <c r="AV117" s="130" t="s">
        <v>106</v>
      </c>
      <c r="AW117" s="130"/>
      <c r="AX117" s="130"/>
      <c r="AY117" s="130"/>
      <c r="AZ117" s="130"/>
      <c r="BA117" s="130"/>
      <c r="BB117" s="130"/>
      <c r="BC117" s="130"/>
      <c r="BD117" s="130"/>
      <c r="BE117" s="123"/>
      <c r="BF117" s="124"/>
      <c r="BG117" s="124"/>
      <c r="BH117" s="124"/>
      <c r="BI117" s="124"/>
      <c r="BJ117" s="124"/>
      <c r="BK117" s="125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47"/>
    </row>
    <row r="118" spans="1:166" ht="15" customHeight="1">
      <c r="A118" s="170" t="s">
        <v>105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29"/>
      <c r="AQ118" s="130"/>
      <c r="AR118" s="130"/>
      <c r="AS118" s="130"/>
      <c r="AT118" s="130"/>
      <c r="AU118" s="130"/>
      <c r="AV118" s="130" t="s">
        <v>107</v>
      </c>
      <c r="AW118" s="130"/>
      <c r="AX118" s="130"/>
      <c r="AY118" s="130"/>
      <c r="AZ118" s="130"/>
      <c r="BA118" s="130"/>
      <c r="BB118" s="130"/>
      <c r="BC118" s="130"/>
      <c r="BD118" s="130"/>
      <c r="BE118" s="123"/>
      <c r="BF118" s="124"/>
      <c r="BG118" s="124"/>
      <c r="BH118" s="124"/>
      <c r="BI118" s="124"/>
      <c r="BJ118" s="124"/>
      <c r="BK118" s="125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47"/>
    </row>
    <row r="119" spans="1:166" ht="15" customHeight="1">
      <c r="A119" s="178" t="s">
        <v>109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29"/>
      <c r="AQ119" s="130"/>
      <c r="AR119" s="130"/>
      <c r="AS119" s="130"/>
      <c r="AT119" s="130"/>
      <c r="AU119" s="130"/>
      <c r="AV119" s="156" t="s">
        <v>110</v>
      </c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8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47"/>
    </row>
    <row r="120" spans="1:166" ht="15" customHeight="1">
      <c r="A120" s="179" t="s">
        <v>118</v>
      </c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253"/>
      <c r="AQ120" s="254"/>
      <c r="AR120" s="254"/>
      <c r="AS120" s="254"/>
      <c r="AT120" s="254"/>
      <c r="AU120" s="254"/>
      <c r="AV120" s="130" t="s">
        <v>111</v>
      </c>
      <c r="AW120" s="130"/>
      <c r="AX120" s="130"/>
      <c r="AY120" s="130"/>
      <c r="AZ120" s="130"/>
      <c r="BA120" s="130"/>
      <c r="BB120" s="130"/>
      <c r="BC120" s="130"/>
      <c r="BD120" s="130"/>
      <c r="BE120" s="123"/>
      <c r="BF120" s="124"/>
      <c r="BG120" s="124"/>
      <c r="BH120" s="124"/>
      <c r="BI120" s="124"/>
      <c r="BJ120" s="124"/>
      <c r="BK120" s="125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47"/>
    </row>
    <row r="121" spans="1:166" ht="24" customHeight="1">
      <c r="A121" s="168" t="s">
        <v>119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9"/>
      <c r="AP121" s="253"/>
      <c r="AQ121" s="254"/>
      <c r="AR121" s="254"/>
      <c r="AS121" s="254"/>
      <c r="AT121" s="254"/>
      <c r="AU121" s="254"/>
      <c r="AV121" s="130" t="s">
        <v>112</v>
      </c>
      <c r="AW121" s="130"/>
      <c r="AX121" s="130"/>
      <c r="AY121" s="130"/>
      <c r="AZ121" s="130"/>
      <c r="BA121" s="130"/>
      <c r="BB121" s="130"/>
      <c r="BC121" s="130"/>
      <c r="BD121" s="130"/>
      <c r="BE121" s="123"/>
      <c r="BF121" s="124"/>
      <c r="BG121" s="124"/>
      <c r="BH121" s="124"/>
      <c r="BI121" s="124"/>
      <c r="BJ121" s="124"/>
      <c r="BK121" s="125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47"/>
    </row>
    <row r="122" spans="1:166" ht="33" customHeight="1">
      <c r="A122" s="154" t="s">
        <v>114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5"/>
      <c r="AP122" s="121"/>
      <c r="AQ122" s="124"/>
      <c r="AR122" s="124"/>
      <c r="AS122" s="124"/>
      <c r="AT122" s="124"/>
      <c r="AU122" s="125"/>
      <c r="AV122" s="156" t="s">
        <v>113</v>
      </c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8"/>
      <c r="BL122" s="148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52"/>
      <c r="CF122" s="140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2"/>
      <c r="CW122" s="148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52"/>
      <c r="DN122" s="148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52"/>
      <c r="EE122" s="112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9"/>
      <c r="ET122" s="148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50"/>
    </row>
    <row r="123" spans="1:166" ht="1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5"/>
      <c r="AP123" s="121"/>
      <c r="AQ123" s="124"/>
      <c r="AR123" s="124"/>
      <c r="AS123" s="124"/>
      <c r="AT123" s="124"/>
      <c r="AU123" s="125"/>
      <c r="AV123" s="156" t="s">
        <v>115</v>
      </c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8"/>
      <c r="BL123" s="148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52"/>
      <c r="CF123" s="140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2"/>
      <c r="CW123" s="148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52"/>
      <c r="DN123" s="148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52"/>
      <c r="EE123" s="112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9"/>
      <c r="ET123" s="148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50"/>
    </row>
    <row r="124" spans="1:166" ht="31.5" customHeight="1">
      <c r="A124" s="177" t="s">
        <v>120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29" t="s">
        <v>46</v>
      </c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23"/>
      <c r="BF124" s="124"/>
      <c r="BG124" s="124"/>
      <c r="BH124" s="124"/>
      <c r="BI124" s="124"/>
      <c r="BJ124" s="124"/>
      <c r="BK124" s="125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51">
        <v>0</v>
      </c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51">
        <f>CW125-CW126</f>
        <v>0</v>
      </c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51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6">
        <f>EE125-EE126</f>
        <v>0</v>
      </c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47"/>
    </row>
    <row r="125" spans="1:166" ht="15" customHeight="1" thickBo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29" t="s">
        <v>60</v>
      </c>
      <c r="AQ125" s="130"/>
      <c r="AR125" s="130"/>
      <c r="AS125" s="130"/>
      <c r="AT125" s="130"/>
      <c r="AU125" s="130"/>
      <c r="AV125" s="136" t="s">
        <v>121</v>
      </c>
      <c r="AW125" s="136"/>
      <c r="AX125" s="136"/>
      <c r="AY125" s="136"/>
      <c r="AZ125" s="136"/>
      <c r="BA125" s="136"/>
      <c r="BB125" s="136"/>
      <c r="BC125" s="136"/>
      <c r="BD125" s="136"/>
      <c r="BE125" s="137"/>
      <c r="BF125" s="138"/>
      <c r="BG125" s="138"/>
      <c r="BH125" s="138"/>
      <c r="BI125" s="138"/>
      <c r="BJ125" s="138"/>
      <c r="BK125" s="13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47"/>
    </row>
    <row r="126" spans="1:166" ht="15" customHeight="1" thickBo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5"/>
      <c r="AP126" s="121" t="s">
        <v>62</v>
      </c>
      <c r="AQ126" s="124"/>
      <c r="AR126" s="124"/>
      <c r="AS126" s="124"/>
      <c r="AT126" s="124"/>
      <c r="AU126" s="125"/>
      <c r="AV126" s="144" t="s">
        <v>124</v>
      </c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6"/>
      <c r="BL126" s="148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52"/>
      <c r="CF126" s="140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2"/>
      <c r="CW126" s="140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2"/>
      <c r="DN126" s="140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2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48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50"/>
    </row>
    <row r="127" spans="1:166" ht="31.5" customHeight="1" thickBot="1">
      <c r="A127" s="154" t="s">
        <v>128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5"/>
      <c r="AP127" s="129" t="s">
        <v>64</v>
      </c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23"/>
      <c r="BF127" s="124"/>
      <c r="BG127" s="124"/>
      <c r="BH127" s="124"/>
      <c r="BI127" s="124"/>
      <c r="BJ127" s="124"/>
      <c r="BK127" s="125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51">
        <f>CH50</f>
        <v>4420240.51</v>
      </c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51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06">
        <f>CF127</f>
        <v>4420240.51</v>
      </c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47"/>
    </row>
    <row r="128" spans="1:166" ht="26.25" customHeight="1" thickBot="1">
      <c r="A128" s="143" t="s">
        <v>133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5"/>
      <c r="AP128" s="121" t="s">
        <v>61</v>
      </c>
      <c r="AQ128" s="124"/>
      <c r="AR128" s="124"/>
      <c r="AS128" s="124"/>
      <c r="AT128" s="124"/>
      <c r="AU128" s="125"/>
      <c r="AV128" s="144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6"/>
      <c r="BL128" s="148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52"/>
      <c r="CF128" s="140">
        <f>CF127</f>
        <v>4420240.51</v>
      </c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2"/>
      <c r="CW128" s="140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2"/>
      <c r="DN128" s="151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12">
        <f>CF128</f>
        <v>4420240.51</v>
      </c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9"/>
      <c r="ET128" s="148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50"/>
    </row>
    <row r="129" spans="1:166" ht="25.5" customHeight="1" thickBot="1">
      <c r="A129" s="143" t="s">
        <v>134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5"/>
      <c r="AP129" s="129" t="s">
        <v>129</v>
      </c>
      <c r="AQ129" s="130"/>
      <c r="AR129" s="130"/>
      <c r="AS129" s="130"/>
      <c r="AT129" s="130"/>
      <c r="AU129" s="130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7"/>
      <c r="BF129" s="138"/>
      <c r="BG129" s="138"/>
      <c r="BH129" s="138"/>
      <c r="BI129" s="138"/>
      <c r="BJ129" s="138"/>
      <c r="BK129" s="13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1"/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47"/>
    </row>
    <row r="130" spans="1:166" ht="26.25" customHeight="1" thickBot="1">
      <c r="A130" s="143" t="s">
        <v>137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5"/>
      <c r="AP130" s="121" t="s">
        <v>130</v>
      </c>
      <c r="AQ130" s="124"/>
      <c r="AR130" s="124"/>
      <c r="AS130" s="124"/>
      <c r="AT130" s="124"/>
      <c r="AU130" s="125"/>
      <c r="AV130" s="144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6"/>
      <c r="BL130" s="148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52"/>
      <c r="CF130" s="140">
        <f>CF128</f>
        <v>4420240.51</v>
      </c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2"/>
      <c r="CW130" s="140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2"/>
      <c r="DN130" s="140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2"/>
      <c r="EE130" s="112">
        <f>CF130</f>
        <v>4420240.51</v>
      </c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9"/>
      <c r="ET130" s="148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50"/>
    </row>
    <row r="131" spans="1:166" ht="15" customHeight="1" thickBot="1">
      <c r="A131" s="134" t="s">
        <v>127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5"/>
      <c r="AP131" s="129" t="s">
        <v>63</v>
      </c>
      <c r="AQ131" s="130"/>
      <c r="AR131" s="130"/>
      <c r="AS131" s="130"/>
      <c r="AT131" s="130"/>
      <c r="AU131" s="130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7"/>
      <c r="BF131" s="138"/>
      <c r="BG131" s="138"/>
      <c r="BH131" s="138"/>
      <c r="BI131" s="138"/>
      <c r="BJ131" s="138"/>
      <c r="BK131" s="13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40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2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47"/>
    </row>
    <row r="132" spans="1:166" ht="24" customHeight="1" thickBot="1">
      <c r="A132" s="143" t="s">
        <v>135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5"/>
      <c r="AP132" s="121" t="s">
        <v>131</v>
      </c>
      <c r="AQ132" s="124"/>
      <c r="AR132" s="124"/>
      <c r="AS132" s="124"/>
      <c r="AT132" s="124"/>
      <c r="AU132" s="125"/>
      <c r="AV132" s="144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6"/>
      <c r="BL132" s="148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52"/>
      <c r="CF132" s="140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2"/>
      <c r="CW132" s="140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2"/>
      <c r="DN132" s="140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2"/>
      <c r="EE132" s="112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9"/>
      <c r="ET132" s="148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50"/>
    </row>
    <row r="133" spans="1:166" ht="25.5" customHeight="1" thickBot="1">
      <c r="A133" s="143" t="s">
        <v>136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5"/>
      <c r="AP133" s="129" t="s">
        <v>132</v>
      </c>
      <c r="AQ133" s="130"/>
      <c r="AR133" s="130"/>
      <c r="AS133" s="130"/>
      <c r="AT133" s="130"/>
      <c r="AU133" s="130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7"/>
      <c r="BF133" s="138"/>
      <c r="BG133" s="138"/>
      <c r="BH133" s="138"/>
      <c r="BI133" s="138"/>
      <c r="BJ133" s="138"/>
      <c r="BK133" s="13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40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2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47"/>
    </row>
    <row r="134" ht="6" customHeight="1"/>
    <row r="135" ht="5.25" customHeight="1"/>
    <row r="136" spans="1:84" ht="11.25">
      <c r="A136" s="1" t="s">
        <v>3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H136" s="166" t="s">
        <v>154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CF136" s="1" t="s">
        <v>47</v>
      </c>
    </row>
    <row r="137" spans="1:149" ht="11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75" t="s">
        <v>4</v>
      </c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H137" s="175" t="s">
        <v>5</v>
      </c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CF137" s="1" t="s">
        <v>48</v>
      </c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</row>
    <row r="138" spans="1:149" ht="11.25">
      <c r="A138" s="1" t="s">
        <v>149</v>
      </c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H138" s="166" t="s">
        <v>155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DC138" s="175" t="s">
        <v>4</v>
      </c>
      <c r="DD138" s="175"/>
      <c r="DE138" s="175"/>
      <c r="DF138" s="175"/>
      <c r="DG138" s="175"/>
      <c r="DH138" s="175"/>
      <c r="DI138" s="175"/>
      <c r="DJ138" s="175"/>
      <c r="DK138" s="175"/>
      <c r="DL138" s="175"/>
      <c r="DM138" s="175"/>
      <c r="DN138" s="175"/>
      <c r="DO138" s="175"/>
      <c r="DP138" s="175"/>
      <c r="DQ138" s="5"/>
      <c r="DR138" s="5"/>
      <c r="DS138" s="175" t="s">
        <v>5</v>
      </c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  <c r="EI138" s="175"/>
      <c r="EJ138" s="175"/>
      <c r="EK138" s="175"/>
      <c r="EL138" s="175"/>
      <c r="EM138" s="175"/>
      <c r="EN138" s="175"/>
      <c r="EO138" s="175"/>
      <c r="EP138" s="175"/>
      <c r="EQ138" s="175"/>
      <c r="ER138" s="175"/>
      <c r="ES138" s="175"/>
    </row>
    <row r="139" spans="18:60" ht="11.25">
      <c r="R139" s="175" t="s">
        <v>4</v>
      </c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5"/>
      <c r="AG139" s="5"/>
      <c r="AH139" s="175" t="s">
        <v>5</v>
      </c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</row>
    <row r="140" spans="64:166" ht="7.5" customHeight="1">
      <c r="BL140" s="6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8"/>
    </row>
    <row r="141" spans="1:166" ht="11.25">
      <c r="A141" s="176" t="s">
        <v>51</v>
      </c>
      <c r="B141" s="176"/>
      <c r="C141" s="174" t="s">
        <v>151</v>
      </c>
      <c r="D141" s="174"/>
      <c r="E141" s="174"/>
      <c r="F141" s="1" t="s">
        <v>51</v>
      </c>
      <c r="I141" s="166" t="s">
        <v>166</v>
      </c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76">
        <v>200</v>
      </c>
      <c r="Z141" s="176"/>
      <c r="AA141" s="176"/>
      <c r="AB141" s="176"/>
      <c r="AC141" s="176"/>
      <c r="AD141" s="172">
        <v>9</v>
      </c>
      <c r="AE141" s="172"/>
      <c r="AG141" s="1" t="s">
        <v>2</v>
      </c>
      <c r="BL141" s="9"/>
      <c r="BM141" s="2" t="s">
        <v>49</v>
      </c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10"/>
    </row>
    <row r="142" spans="64:166" ht="11.25">
      <c r="BL142" s="9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1"/>
      <c r="CI142" s="2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2"/>
      <c r="CY142" s="2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  <c r="DS142" s="166"/>
      <c r="DT142" s="166"/>
      <c r="DU142" s="166"/>
      <c r="DV142" s="2"/>
      <c r="DW142" s="2"/>
      <c r="DX142" s="171" t="s">
        <v>51</v>
      </c>
      <c r="DY142" s="171"/>
      <c r="DZ142" s="174"/>
      <c r="EA142" s="174"/>
      <c r="EB142" s="174"/>
      <c r="EC142" s="2" t="s">
        <v>51</v>
      </c>
      <c r="ED142" s="2"/>
      <c r="EE142" s="2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6"/>
      <c r="EU142" s="166"/>
      <c r="EV142" s="171">
        <v>200</v>
      </c>
      <c r="EW142" s="171"/>
      <c r="EX142" s="171"/>
      <c r="EY142" s="171"/>
      <c r="EZ142" s="171"/>
      <c r="FA142" s="172"/>
      <c r="FB142" s="172"/>
      <c r="FC142" s="2"/>
      <c r="FD142" s="2" t="s">
        <v>2</v>
      </c>
      <c r="FE142" s="2"/>
      <c r="FF142" s="2"/>
      <c r="FG142" s="2"/>
      <c r="FH142" s="2"/>
      <c r="FI142" s="2"/>
      <c r="FJ142" s="10"/>
    </row>
    <row r="143" spans="64:166" ht="9.75" customHeight="1">
      <c r="BL143" s="9"/>
      <c r="BM143" s="173" t="s">
        <v>6</v>
      </c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8"/>
      <c r="CI143" s="2"/>
      <c r="CJ143" s="173" t="s">
        <v>4</v>
      </c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9"/>
      <c r="CY143" s="19"/>
      <c r="CZ143" s="173" t="s">
        <v>5</v>
      </c>
      <c r="DA143" s="173"/>
      <c r="DB143" s="173"/>
      <c r="DC143" s="173"/>
      <c r="DD143" s="173"/>
      <c r="DE143" s="173"/>
      <c r="DF143" s="173"/>
      <c r="DG143" s="173"/>
      <c r="DH143" s="173"/>
      <c r="DI143" s="173"/>
      <c r="DJ143" s="173"/>
      <c r="DK143" s="173"/>
      <c r="DL143" s="173"/>
      <c r="DM143" s="173"/>
      <c r="DN143" s="173"/>
      <c r="DO143" s="173"/>
      <c r="DP143" s="173"/>
      <c r="DQ143" s="173"/>
      <c r="DR143" s="173"/>
      <c r="DS143" s="173"/>
      <c r="DT143" s="173"/>
      <c r="DU143" s="173"/>
      <c r="DV143" s="2"/>
      <c r="DW143" s="2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"/>
      <c r="FG143" s="2"/>
      <c r="FH143" s="2"/>
      <c r="FI143" s="2"/>
      <c r="FJ143" s="10"/>
    </row>
    <row r="144" spans="1:19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1:19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"/>
      <c r="FR145" s="2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</row>
    <row r="146" spans="1:191" ht="11.25">
      <c r="A146" s="2"/>
      <c r="B146" s="2"/>
      <c r="C146" s="2" t="s">
        <v>164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17"/>
      <c r="FQ146" s="2"/>
      <c r="FR146" s="2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</row>
    <row r="147" spans="1:191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17"/>
      <c r="CH147" s="2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0"/>
      <c r="DE147" s="20"/>
      <c r="DF147" s="20"/>
      <c r="DG147" s="20"/>
      <c r="DH147" s="20"/>
      <c r="DI147" s="24"/>
      <c r="DJ147" s="24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17"/>
      <c r="FQ147" s="2"/>
      <c r="FR147" s="2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</row>
    <row r="148" spans="1:191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17"/>
      <c r="FQ148" s="2"/>
      <c r="FR148" s="2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</row>
    <row r="149" spans="1:191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</row>
    <row r="150" spans="1:191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</row>
    <row r="151" spans="1:191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17"/>
      <c r="FQ151" s="2"/>
      <c r="FR151" s="2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</row>
    <row r="152" spans="1:191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1:19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</row>
    <row r="154" spans="1:191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1:191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</row>
    <row r="156" spans="1:191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</row>
    <row r="157" spans="1:191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</row>
    <row r="158" spans="1:191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3"/>
      <c r="BN158" s="23"/>
      <c r="BO158" s="23"/>
      <c r="BP158" s="23"/>
      <c r="BQ158" s="23"/>
      <c r="BR158" s="23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</row>
    <row r="159" spans="1:191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3"/>
      <c r="BN159" s="23"/>
      <c r="BO159" s="23"/>
      <c r="BP159" s="23"/>
      <c r="BQ159" s="23"/>
      <c r="BR159" s="23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</row>
    <row r="160" spans="1:191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</row>
    <row r="161" spans="1:191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</row>
    <row r="162" spans="1:191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</row>
    <row r="163" spans="1:191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</row>
    <row r="164" spans="1:191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</row>
    <row r="165" spans="1:191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</row>
    <row r="166" spans="1:191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</row>
    <row r="167" spans="1:191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8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</row>
    <row r="168" spans="1:191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</row>
    <row r="169" spans="1:191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</row>
    <row r="170" spans="1:191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</row>
    <row r="171" spans="1:191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</row>
    <row r="172" spans="1:191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</row>
    <row r="173" spans="1:191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</row>
    <row r="174" spans="1:191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</row>
    <row r="175" spans="1:191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</row>
    <row r="176" spans="1:19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</row>
    <row r="177" spans="1:191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</row>
    <row r="178" spans="1:191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</row>
    <row r="179" spans="1:19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</row>
    <row r="180" spans="1:19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6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</row>
    <row r="181" spans="1:19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</row>
    <row r="182" spans="1:19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</row>
    <row r="183" spans="1:19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</row>
    <row r="184" spans="1:19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</row>
    <row r="185" spans="1:19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</row>
    <row r="186" spans="1:19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</row>
    <row r="187" spans="1:19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</row>
    <row r="188" spans="1:19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4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17"/>
    </row>
    <row r="189" spans="1:19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</row>
    <row r="190" spans="1:191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</row>
    <row r="191" spans="1: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</row>
    <row r="192" spans="1:19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</row>
    <row r="193" spans="1:19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3"/>
      <c r="BK193" s="23"/>
      <c r="BL193" s="23"/>
      <c r="BM193" s="23"/>
      <c r="BN193" s="23"/>
      <c r="BO193" s="23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27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7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7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7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7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</row>
    <row r="194" spans="1:19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23"/>
      <c r="BK194" s="23"/>
      <c r="BL194" s="23"/>
      <c r="BM194" s="23"/>
      <c r="BN194" s="23"/>
      <c r="BO194" s="23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7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</row>
    <row r="195" spans="1:19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</row>
    <row r="196" spans="1:19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</row>
    <row r="197" spans="1:19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</row>
    <row r="198" spans="1:19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</row>
    <row r="199" spans="1:19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</row>
    <row r="200" spans="1:19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</row>
    <row r="201" spans="1:19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27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</row>
    <row r="202" spans="1:19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</row>
    <row r="203" spans="1:19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</row>
    <row r="204" spans="1:19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2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25"/>
      <c r="BK204" s="35"/>
      <c r="BL204" s="35"/>
      <c r="BM204" s="35"/>
      <c r="BN204" s="35"/>
      <c r="BO204" s="3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27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</row>
    <row r="205" spans="1:19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2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25"/>
      <c r="BK205" s="35"/>
      <c r="BL205" s="35"/>
      <c r="BM205" s="35"/>
      <c r="BN205" s="35"/>
      <c r="BO205" s="3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27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</row>
    <row r="206" spans="1:19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</row>
    <row r="207" spans="1:19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</row>
    <row r="208" spans="1:19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</row>
    <row r="209" spans="1:19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</row>
    <row r="210" spans="1:19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</row>
    <row r="211" spans="1:19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</row>
    <row r="212" spans="1:19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2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25"/>
      <c r="BK212" s="35"/>
      <c r="BL212" s="35"/>
      <c r="BM212" s="35"/>
      <c r="BN212" s="35"/>
      <c r="BO212" s="35"/>
      <c r="BP212" s="2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34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27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</row>
    <row r="213" spans="1:19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</row>
    <row r="214" spans="1:19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</row>
    <row r="215" spans="1:191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25"/>
      <c r="BK215" s="25"/>
      <c r="BL215" s="25"/>
      <c r="BM215" s="25"/>
      <c r="BN215" s="25"/>
      <c r="BO215" s="25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7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</row>
    <row r="216" spans="1:19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</row>
    <row r="217" spans="1:19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</row>
    <row r="218" spans="1:19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</row>
    <row r="219" spans="1:19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</row>
    <row r="220" spans="1:19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</row>
    <row r="221" spans="1:19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</row>
    <row r="222" spans="1:19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4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4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17"/>
    </row>
    <row r="223" spans="1:19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</row>
    <row r="224" spans="1:191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</row>
    <row r="225" spans="1:191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</row>
    <row r="226" spans="1:19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</row>
    <row r="227" spans="1:19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23"/>
      <c r="BP227" s="23"/>
      <c r="BQ227" s="23"/>
      <c r="BR227" s="23"/>
      <c r="BS227" s="23"/>
      <c r="BT227" s="23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7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7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7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7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7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7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</row>
    <row r="228" spans="1:191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3"/>
      <c r="BP228" s="23"/>
      <c r="BQ228" s="23"/>
      <c r="BR228" s="23"/>
      <c r="BS228" s="23"/>
      <c r="BT228" s="23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</row>
    <row r="229" spans="1:191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7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</row>
    <row r="230" spans="1:191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5"/>
      <c r="BP230" s="25"/>
      <c r="BQ230" s="25"/>
      <c r="BR230" s="25"/>
      <c r="BS230" s="25"/>
      <c r="BT230" s="25"/>
      <c r="BU230" s="25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27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27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24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</row>
    <row r="231" spans="1:19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25"/>
      <c r="BP231" s="25"/>
      <c r="BQ231" s="25"/>
      <c r="BR231" s="25"/>
      <c r="BS231" s="25"/>
      <c r="BT231" s="25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</row>
    <row r="232" spans="1:191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</row>
    <row r="233" spans="1:191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</row>
    <row r="234" spans="1:191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</row>
    <row r="235" spans="1:191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</row>
    <row r="236" spans="1:191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</row>
    <row r="237" spans="1:191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25"/>
      <c r="BP237" s="25"/>
      <c r="BQ237" s="25"/>
      <c r="BR237" s="25"/>
      <c r="BS237" s="25"/>
      <c r="BT237" s="25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</row>
    <row r="238" spans="1:191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</row>
    <row r="239" spans="1:191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</row>
    <row r="240" spans="1:191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25"/>
      <c r="BP240" s="25"/>
      <c r="BQ240" s="25"/>
      <c r="BR240" s="25"/>
      <c r="BS240" s="25"/>
      <c r="BT240" s="25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</row>
    <row r="241" spans="1:191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5"/>
      <c r="BP241" s="25"/>
      <c r="BQ241" s="25"/>
      <c r="BR241" s="25"/>
      <c r="BS241" s="25"/>
      <c r="BT241" s="25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</row>
    <row r="242" spans="1:191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</row>
    <row r="243" spans="1:191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5"/>
      <c r="BP243" s="25"/>
      <c r="BQ243" s="25"/>
      <c r="BR243" s="25"/>
      <c r="BS243" s="25"/>
      <c r="BT243" s="25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</row>
    <row r="244" spans="1:191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5"/>
      <c r="BP244" s="25"/>
      <c r="BQ244" s="25"/>
      <c r="BR244" s="25"/>
      <c r="BS244" s="25"/>
      <c r="BT244" s="25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</row>
    <row r="245" spans="1:191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</row>
    <row r="246" spans="1:191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</row>
    <row r="247" spans="1:191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</row>
    <row r="248" spans="1:191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</row>
    <row r="249" spans="1:191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</row>
    <row r="250" spans="1:191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</row>
    <row r="251" spans="1:19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</row>
    <row r="252" spans="1:191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7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</row>
    <row r="253" spans="1:19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5"/>
      <c r="BP253" s="25"/>
      <c r="BQ253" s="25"/>
      <c r="BR253" s="25"/>
      <c r="BS253" s="25"/>
      <c r="BT253" s="25"/>
      <c r="BU253" s="2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27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27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24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24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27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24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</row>
    <row r="254" spans="1:191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</row>
    <row r="255" spans="1:191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</row>
    <row r="256" spans="1:191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</row>
    <row r="257" spans="1:191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</row>
    <row r="258" spans="1:191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</row>
    <row r="259" spans="1:191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</row>
    <row r="260" spans="1:191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25"/>
      <c r="BP260" s="25"/>
      <c r="BQ260" s="25"/>
      <c r="BR260" s="25"/>
      <c r="BS260" s="25"/>
      <c r="BT260" s="25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</row>
    <row r="261" spans="1:191" ht="11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</row>
    <row r="262" spans="1:191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</row>
    <row r="263" spans="1:191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25"/>
      <c r="BP263" s="25"/>
      <c r="BQ263" s="25"/>
      <c r="BR263" s="25"/>
      <c r="BS263" s="25"/>
      <c r="BT263" s="25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</row>
    <row r="264" spans="1:191" ht="11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5"/>
      <c r="BP264" s="25"/>
      <c r="BQ264" s="25"/>
      <c r="BR264" s="25"/>
      <c r="BS264" s="25"/>
      <c r="BT264" s="25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</row>
    <row r="265" spans="1:19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44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31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31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31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</row>
    <row r="266" spans="1:191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</row>
    <row r="267" spans="1:191" ht="11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</row>
    <row r="268" spans="1:191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31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31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</row>
    <row r="269" spans="1:191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0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</row>
    <row r="270" spans="1:191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30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</row>
    <row r="271" spans="1:191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30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</row>
    <row r="272" spans="1:191" ht="11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</row>
    <row r="273" spans="1:191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0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</row>
    <row r="274" spans="1:191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30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</row>
    <row r="275" spans="1:191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1:191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1:191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"/>
      <c r="BF277" s="2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1:191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2"/>
      <c r="BF278" s="2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"/>
      <c r="EQ278" s="2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1:191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"/>
      <c r="BF279" s="2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21"/>
      <c r="EQ279" s="21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1:191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21"/>
      <c r="BF280" s="21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1:191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1:191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0"/>
      <c r="AA282" s="20"/>
      <c r="AB282" s="25"/>
      <c r="AC282" s="25"/>
      <c r="AD282" s="25"/>
      <c r="AE282" s="2"/>
      <c r="AF282" s="2"/>
      <c r="AG282" s="2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0"/>
      <c r="AY282" s="20"/>
      <c r="AZ282" s="20"/>
      <c r="BA282" s="20"/>
      <c r="BB282" s="20"/>
      <c r="BC282" s="24"/>
      <c r="BD282" s="24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1:191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11"/>
      <c r="DH283" s="2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"/>
      <c r="DX283" s="2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"/>
      <c r="EV283" s="2"/>
      <c r="EW283" s="20"/>
      <c r="EX283" s="20"/>
      <c r="EY283" s="25"/>
      <c r="EZ283" s="25"/>
      <c r="FA283" s="25"/>
      <c r="FB283" s="2"/>
      <c r="FC283" s="2"/>
      <c r="FD283" s="2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0"/>
      <c r="FV283" s="20"/>
      <c r="FW283" s="20"/>
      <c r="FX283" s="20"/>
      <c r="FY283" s="20"/>
      <c r="FZ283" s="24"/>
      <c r="GA283" s="24"/>
      <c r="GB283" s="2"/>
      <c r="GC283" s="2"/>
      <c r="GD283" s="2"/>
      <c r="GE283" s="2"/>
      <c r="GF283" s="2"/>
      <c r="GG283" s="2"/>
      <c r="GH283" s="2"/>
      <c r="GI283" s="2"/>
    </row>
    <row r="284" spans="1:191" ht="11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8"/>
      <c r="DH284" s="2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2"/>
      <c r="EV284" s="2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"/>
      <c r="GF284" s="2"/>
      <c r="GG284" s="2"/>
      <c r="GH284" s="2"/>
      <c r="GI284" s="2"/>
    </row>
    <row r="285" spans="1:19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1:19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"/>
      <c r="FR286" s="2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</row>
    <row r="287" spans="1:191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17"/>
      <c r="FQ287" s="2"/>
      <c r="FR287" s="2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</row>
    <row r="288" spans="1:191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17"/>
      <c r="CH288" s="2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0"/>
      <c r="DE288" s="20"/>
      <c r="DF288" s="20"/>
      <c r="DG288" s="20"/>
      <c r="DH288" s="20"/>
      <c r="DI288" s="24"/>
      <c r="DJ288" s="24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17"/>
      <c r="FQ288" s="2"/>
      <c r="FR288" s="2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</row>
    <row r="289" spans="1:191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17"/>
      <c r="FQ289" s="2"/>
      <c r="FR289" s="2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</row>
    <row r="290" spans="1:191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</row>
    <row r="291" spans="1:191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</row>
    <row r="292" spans="1:191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17"/>
      <c r="FQ292" s="2"/>
      <c r="FR292" s="2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</row>
    <row r="293" spans="1:191" ht="11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1:19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</row>
    <row r="295" spans="1:191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1:191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</row>
    <row r="297" spans="1:191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</row>
    <row r="298" spans="1:191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</row>
    <row r="299" spans="1:191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3"/>
      <c r="BN299" s="23"/>
      <c r="BO299" s="23"/>
      <c r="BP299" s="23"/>
      <c r="BQ299" s="23"/>
      <c r="BR299" s="23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</row>
    <row r="300" spans="1:191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3"/>
      <c r="BN300" s="23"/>
      <c r="BO300" s="23"/>
      <c r="BP300" s="23"/>
      <c r="BQ300" s="23"/>
      <c r="BR300" s="23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</row>
    <row r="301" spans="1:191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</row>
    <row r="302" spans="1:191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</row>
    <row r="303" spans="1:191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</row>
    <row r="304" spans="1:191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</row>
    <row r="305" spans="1:191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</row>
    <row r="306" spans="1:191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</row>
    <row r="307" spans="1:191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</row>
    <row r="308" spans="1:191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8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</row>
    <row r="309" spans="1:191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</row>
    <row r="310" spans="1:191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</row>
    <row r="311" spans="1:191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</row>
    <row r="312" spans="1:191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</row>
    <row r="313" spans="1:191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</row>
    <row r="314" spans="1:191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</row>
    <row r="315" spans="1:191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</row>
    <row r="316" spans="1:191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</row>
    <row r="317" spans="1:191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</row>
    <row r="318" spans="1:191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</row>
    <row r="319" spans="1:191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</row>
    <row r="320" spans="1:191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</row>
    <row r="321" spans="1:191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6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</row>
    <row r="322" spans="1:191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</row>
    <row r="323" spans="1:191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</row>
    <row r="324" spans="1:191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</row>
    <row r="325" spans="1:191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</row>
    <row r="326" spans="1:191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</row>
    <row r="327" spans="1:191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</row>
    <row r="328" spans="1:191" ht="11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</row>
    <row r="329" spans="1:19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4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17"/>
    </row>
    <row r="330" spans="1:19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</row>
    <row r="331" spans="1:191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</row>
    <row r="332" spans="1:191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</row>
    <row r="333" spans="1:191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</row>
    <row r="334" spans="1:191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3"/>
      <c r="BK334" s="23"/>
      <c r="BL334" s="23"/>
      <c r="BM334" s="23"/>
      <c r="BN334" s="23"/>
      <c r="BO334" s="23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27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7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7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7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7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</row>
    <row r="335" spans="1:191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23"/>
      <c r="BK335" s="23"/>
      <c r="BL335" s="23"/>
      <c r="BM335" s="23"/>
      <c r="BN335" s="23"/>
      <c r="BO335" s="23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7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</row>
    <row r="336" spans="1:191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</row>
    <row r="337" spans="1:191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</row>
    <row r="338" spans="1:191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</row>
    <row r="339" spans="1:191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</row>
    <row r="340" spans="1:191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</row>
    <row r="341" spans="1:191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</row>
    <row r="342" spans="1:191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27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</row>
    <row r="343" spans="1:191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</row>
    <row r="344" spans="1:191" ht="11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</row>
    <row r="345" spans="1:19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32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25"/>
      <c r="BK345" s="35"/>
      <c r="BL345" s="35"/>
      <c r="BM345" s="35"/>
      <c r="BN345" s="35"/>
      <c r="BO345" s="3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27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</row>
    <row r="346" spans="1:19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32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25"/>
      <c r="BK346" s="35"/>
      <c r="BL346" s="35"/>
      <c r="BM346" s="35"/>
      <c r="BN346" s="35"/>
      <c r="BO346" s="3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27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</row>
    <row r="347" spans="1:191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</row>
    <row r="348" spans="1:191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</row>
    <row r="349" spans="1:191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</row>
    <row r="350" spans="1:191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</row>
    <row r="351" spans="1:191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</row>
    <row r="352" spans="1:191" ht="11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</row>
    <row r="353" spans="1:19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2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25"/>
      <c r="BK353" s="35"/>
      <c r="BL353" s="35"/>
      <c r="BM353" s="35"/>
      <c r="BN353" s="35"/>
      <c r="BO353" s="35"/>
      <c r="BP353" s="2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34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27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</row>
    <row r="354" spans="1:191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</row>
    <row r="355" spans="1:191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</row>
    <row r="356" spans="1:191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25"/>
      <c r="BK356" s="25"/>
      <c r="BL356" s="25"/>
      <c r="BM356" s="25"/>
      <c r="BN356" s="25"/>
      <c r="BO356" s="25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7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</row>
    <row r="357" spans="1:191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</row>
    <row r="358" spans="1:191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</row>
    <row r="359" spans="1:191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</row>
    <row r="360" spans="1:191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</row>
    <row r="361" spans="1:191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</row>
    <row r="362" spans="1:191" ht="11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</row>
    <row r="363" spans="1:19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4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4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17"/>
    </row>
    <row r="364" spans="1:19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</row>
    <row r="365" spans="1:191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</row>
    <row r="366" spans="1:191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</row>
    <row r="367" spans="1:191" ht="11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</row>
    <row r="368" spans="1:19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23"/>
      <c r="BP368" s="23"/>
      <c r="BQ368" s="23"/>
      <c r="BR368" s="23"/>
      <c r="BS368" s="23"/>
      <c r="BT368" s="23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7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7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7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7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7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7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</row>
    <row r="369" spans="1:191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3"/>
      <c r="BP369" s="23"/>
      <c r="BQ369" s="23"/>
      <c r="BR369" s="23"/>
      <c r="BS369" s="23"/>
      <c r="BT369" s="23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</row>
    <row r="370" spans="1:191" ht="11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7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</row>
    <row r="371" spans="1:19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5"/>
      <c r="BP371" s="25"/>
      <c r="BQ371" s="25"/>
      <c r="BR371" s="25"/>
      <c r="BS371" s="25"/>
      <c r="BT371" s="25"/>
      <c r="BU371" s="2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27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27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24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</row>
    <row r="372" spans="1:191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25"/>
      <c r="BP372" s="25"/>
      <c r="BQ372" s="25"/>
      <c r="BR372" s="25"/>
      <c r="BS372" s="25"/>
      <c r="BT372" s="2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</row>
    <row r="373" spans="1:191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</row>
    <row r="374" spans="1:191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</row>
    <row r="375" spans="1:191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</row>
    <row r="376" spans="1:191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</row>
    <row r="377" spans="1:191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</row>
    <row r="378" spans="1:191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25"/>
      <c r="BP378" s="25"/>
      <c r="BQ378" s="25"/>
      <c r="BR378" s="25"/>
      <c r="BS378" s="25"/>
      <c r="BT378" s="25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</row>
    <row r="379" spans="1:191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</row>
    <row r="380" spans="1:191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</row>
    <row r="381" spans="1:191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25"/>
      <c r="BP381" s="25"/>
      <c r="BQ381" s="25"/>
      <c r="BR381" s="25"/>
      <c r="BS381" s="25"/>
      <c r="BT381" s="25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</row>
    <row r="382" spans="1:191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5"/>
      <c r="BP382" s="25"/>
      <c r="BQ382" s="25"/>
      <c r="BR382" s="25"/>
      <c r="BS382" s="25"/>
      <c r="BT382" s="25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</row>
    <row r="383" spans="1:191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</row>
    <row r="384" spans="1:191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5"/>
      <c r="BP384" s="25"/>
      <c r="BQ384" s="25"/>
      <c r="BR384" s="25"/>
      <c r="BS384" s="25"/>
      <c r="BT384" s="25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</row>
    <row r="385" spans="1:191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5"/>
      <c r="BP385" s="25"/>
      <c r="BQ385" s="25"/>
      <c r="BR385" s="25"/>
      <c r="BS385" s="25"/>
      <c r="BT385" s="25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</row>
    <row r="386" spans="1:191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</row>
    <row r="387" spans="1:191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</row>
    <row r="388" spans="1:191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</row>
    <row r="389" spans="1:191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</row>
    <row r="390" spans="1:191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</row>
    <row r="391" spans="1:191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</row>
    <row r="392" spans="1:191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</row>
    <row r="393" spans="1:191" ht="11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7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</row>
    <row r="394" spans="1:19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5"/>
      <c r="BP394" s="25"/>
      <c r="BQ394" s="25"/>
      <c r="BR394" s="25"/>
      <c r="BS394" s="25"/>
      <c r="BT394" s="25"/>
      <c r="BU394" s="2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27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27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24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24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27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24"/>
      <c r="FT394" s="35"/>
      <c r="FU394" s="35"/>
      <c r="FV394" s="35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</row>
    <row r="395" spans="1:191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</row>
    <row r="396" spans="1:191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</row>
    <row r="397" spans="1:191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</row>
    <row r="398" spans="1:191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</row>
    <row r="399" spans="1:191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</row>
    <row r="400" spans="1:191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</row>
    <row r="401" spans="1:191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25"/>
      <c r="BP401" s="25"/>
      <c r="BQ401" s="25"/>
      <c r="BR401" s="25"/>
      <c r="BS401" s="25"/>
      <c r="BT401" s="25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</row>
    <row r="402" spans="1:191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</row>
    <row r="403" spans="1:191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</row>
    <row r="404" spans="1:191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25"/>
      <c r="BP404" s="25"/>
      <c r="BQ404" s="25"/>
      <c r="BR404" s="25"/>
      <c r="BS404" s="25"/>
      <c r="BT404" s="25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</row>
    <row r="405" spans="1:191" ht="11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5"/>
      <c r="BP405" s="25"/>
      <c r="BQ405" s="25"/>
      <c r="BR405" s="25"/>
      <c r="BS405" s="25"/>
      <c r="BT405" s="25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</row>
    <row r="406" spans="1:191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44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31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31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31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</row>
    <row r="407" spans="1:191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</row>
    <row r="408" spans="1:191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</row>
    <row r="409" spans="1:191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31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31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</row>
    <row r="410" spans="1:191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0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</row>
    <row r="411" spans="1:191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30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</row>
    <row r="412" spans="1:191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30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</row>
    <row r="413" spans="1:191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</row>
    <row r="414" spans="1:191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30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</row>
    <row r="415" spans="1:191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30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</row>
    <row r="416" spans="1:191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1:191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1:191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"/>
      <c r="BF418" s="2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1:191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2"/>
      <c r="BF419" s="2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"/>
      <c r="EQ419" s="2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1:191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"/>
      <c r="BF420" s="2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21"/>
      <c r="EQ420" s="21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1:191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21"/>
      <c r="BF421" s="21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1:191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1:191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0"/>
      <c r="AA423" s="20"/>
      <c r="AB423" s="25"/>
      <c r="AC423" s="25"/>
      <c r="AD423" s="25"/>
      <c r="AE423" s="2"/>
      <c r="AF423" s="2"/>
      <c r="AG423" s="2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0"/>
      <c r="AY423" s="20"/>
      <c r="AZ423" s="20"/>
      <c r="BA423" s="20"/>
      <c r="BB423" s="20"/>
      <c r="BC423" s="24"/>
      <c r="BD423" s="24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1:191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11"/>
      <c r="DH424" s="2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"/>
      <c r="DX424" s="2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"/>
      <c r="EV424" s="2"/>
      <c r="EW424" s="20"/>
      <c r="EX424" s="20"/>
      <c r="EY424" s="25"/>
      <c r="EZ424" s="25"/>
      <c r="FA424" s="25"/>
      <c r="FB424" s="2"/>
      <c r="FC424" s="2"/>
      <c r="FD424" s="2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0"/>
      <c r="FV424" s="20"/>
      <c r="FW424" s="20"/>
      <c r="FX424" s="20"/>
      <c r="FY424" s="20"/>
      <c r="FZ424" s="24"/>
      <c r="GA424" s="24"/>
      <c r="GB424" s="2"/>
      <c r="GC424" s="2"/>
      <c r="GD424" s="2"/>
      <c r="GE424" s="2"/>
      <c r="GF424" s="2"/>
      <c r="GG424" s="2"/>
      <c r="GH424" s="2"/>
      <c r="GI424" s="2"/>
    </row>
    <row r="425" spans="1:191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8"/>
      <c r="DH425" s="2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2"/>
      <c r="EV425" s="2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"/>
      <c r="GF425" s="2"/>
      <c r="GG425" s="2"/>
      <c r="GH425" s="2"/>
      <c r="GI425" s="2"/>
    </row>
    <row r="426" spans="1:191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1:191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1:191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1:191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1:191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1:191" ht="11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</sheetData>
  <sheetProtection/>
  <mergeCells count="990">
    <mergeCell ref="AQ71:BB71"/>
    <mergeCell ref="DX65:EJ65"/>
    <mergeCell ref="EK65:EW65"/>
    <mergeCell ref="CH68:CW68"/>
    <mergeCell ref="CX68:DJ68"/>
    <mergeCell ref="DK68:DW68"/>
    <mergeCell ref="CH69:CW69"/>
    <mergeCell ref="CX69:DJ69"/>
    <mergeCell ref="BC69:BT69"/>
    <mergeCell ref="BU71:CG71"/>
    <mergeCell ref="CH71:CW71"/>
    <mergeCell ref="DX71:EJ71"/>
    <mergeCell ref="EK71:EW71"/>
    <mergeCell ref="EK69:EW69"/>
    <mergeCell ref="DK64:DW64"/>
    <mergeCell ref="DK69:DW69"/>
    <mergeCell ref="CH67:CW67"/>
    <mergeCell ref="DX69:EJ69"/>
    <mergeCell ref="DX64:EJ64"/>
    <mergeCell ref="EX65:FJ65"/>
    <mergeCell ref="BU65:CG65"/>
    <mergeCell ref="CH65:CW65"/>
    <mergeCell ref="CX65:DJ65"/>
    <mergeCell ref="DK65:DW65"/>
    <mergeCell ref="DX63:EJ63"/>
    <mergeCell ref="EK63:EW63"/>
    <mergeCell ref="EX63:FJ63"/>
    <mergeCell ref="BU63:CG63"/>
    <mergeCell ref="CH63:CW63"/>
    <mergeCell ref="ET127:FJ127"/>
    <mergeCell ref="A132:AO132"/>
    <mergeCell ref="AP132:AU132"/>
    <mergeCell ref="AV132:BK132"/>
    <mergeCell ref="BL132:CE132"/>
    <mergeCell ref="ET132:FJ132"/>
    <mergeCell ref="CF132:CV132"/>
    <mergeCell ref="CW132:DM132"/>
    <mergeCell ref="DN132:ED132"/>
    <mergeCell ref="EE132:ES132"/>
    <mergeCell ref="EE126:ES126"/>
    <mergeCell ref="ET126:FJ126"/>
    <mergeCell ref="A127:AO127"/>
    <mergeCell ref="AP127:AU127"/>
    <mergeCell ref="AV127:BK127"/>
    <mergeCell ref="BL127:CE127"/>
    <mergeCell ref="CF127:CV127"/>
    <mergeCell ref="CW127:DM127"/>
    <mergeCell ref="DN127:ED127"/>
    <mergeCell ref="EE127:ES127"/>
    <mergeCell ref="A126:AO126"/>
    <mergeCell ref="AP126:AU126"/>
    <mergeCell ref="AV126:BK126"/>
    <mergeCell ref="BL126:CE126"/>
    <mergeCell ref="CF126:CV126"/>
    <mergeCell ref="CW126:DM126"/>
    <mergeCell ref="A123:AO123"/>
    <mergeCell ref="AP123:AU123"/>
    <mergeCell ref="AV123:BK123"/>
    <mergeCell ref="BL123:CE123"/>
    <mergeCell ref="ET123:FJ123"/>
    <mergeCell ref="CF123:CV123"/>
    <mergeCell ref="CW123:DM123"/>
    <mergeCell ref="DN123:ED123"/>
    <mergeCell ref="EE123:ES123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EE120:ES120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A119:AO119"/>
    <mergeCell ref="AP119:AU119"/>
    <mergeCell ref="AV119:BK119"/>
    <mergeCell ref="BL119:CE119"/>
    <mergeCell ref="CF119:CV119"/>
    <mergeCell ref="CW119:DM119"/>
    <mergeCell ref="BL116:CE116"/>
    <mergeCell ref="CF116:CV116"/>
    <mergeCell ref="CW116:DM116"/>
    <mergeCell ref="DN116:ED116"/>
    <mergeCell ref="EE116:ES116"/>
    <mergeCell ref="ET116:FJ116"/>
    <mergeCell ref="EE115:ES115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A115:AO115"/>
    <mergeCell ref="AP115:AU115"/>
    <mergeCell ref="AV115:BK115"/>
    <mergeCell ref="BL115:CE115"/>
    <mergeCell ref="CF115:CV115"/>
    <mergeCell ref="CW115:DM115"/>
    <mergeCell ref="A106:AO106"/>
    <mergeCell ref="AP109:AU109"/>
    <mergeCell ref="AV109:BK109"/>
    <mergeCell ref="BL109:CE109"/>
    <mergeCell ref="CF108:CV108"/>
    <mergeCell ref="ET110:FJ110"/>
    <mergeCell ref="ET114:FJ114"/>
    <mergeCell ref="BL110:CE110"/>
    <mergeCell ref="ET112:FJ112"/>
    <mergeCell ref="ET109:FJ109"/>
    <mergeCell ref="CF110:CV110"/>
    <mergeCell ref="CW110:DM110"/>
    <mergeCell ref="AV103:BK103"/>
    <mergeCell ref="A110:AO110"/>
    <mergeCell ref="AP110:AU110"/>
    <mergeCell ref="AV110:BK110"/>
    <mergeCell ref="AP108:AU108"/>
    <mergeCell ref="AV108:BK108"/>
    <mergeCell ref="A105:AO105"/>
    <mergeCell ref="AP105:AU105"/>
    <mergeCell ref="AV105:BK105"/>
    <mergeCell ref="AP106:AU106"/>
    <mergeCell ref="AP99:AU99"/>
    <mergeCell ref="A99:AO99"/>
    <mergeCell ref="A103:AO103"/>
    <mergeCell ref="AP102:AU102"/>
    <mergeCell ref="AP103:AU103"/>
    <mergeCell ref="AV102:BK102"/>
    <mergeCell ref="A102:AO102"/>
    <mergeCell ref="A101:AO101"/>
    <mergeCell ref="AP101:AU101"/>
    <mergeCell ref="AV101:BK101"/>
    <mergeCell ref="ET96:FJ96"/>
    <mergeCell ref="ET98:FJ98"/>
    <mergeCell ref="DN98:ED98"/>
    <mergeCell ref="EE98:ES98"/>
    <mergeCell ref="EE97:ES97"/>
    <mergeCell ref="CF97:CV97"/>
    <mergeCell ref="CW97:DM97"/>
    <mergeCell ref="DN97:ED97"/>
    <mergeCell ref="ET95:FJ95"/>
    <mergeCell ref="EE94:ES94"/>
    <mergeCell ref="ET94:FJ94"/>
    <mergeCell ref="BL95:CE95"/>
    <mergeCell ref="DN93:ED93"/>
    <mergeCell ref="EE93:ES93"/>
    <mergeCell ref="ET93:FJ93"/>
    <mergeCell ref="AV93:BK93"/>
    <mergeCell ref="CF95:CV95"/>
    <mergeCell ref="CW95:DM95"/>
    <mergeCell ref="DN95:ED95"/>
    <mergeCell ref="EE95:ES95"/>
    <mergeCell ref="BL94:CE94"/>
    <mergeCell ref="A94:AO94"/>
    <mergeCell ref="AP94:AU94"/>
    <mergeCell ref="AV94:BK94"/>
    <mergeCell ref="A95:AO95"/>
    <mergeCell ref="AP95:AU95"/>
    <mergeCell ref="AV95:BK95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CF112:CV112"/>
    <mergeCell ref="CW112:DM112"/>
    <mergeCell ref="DN112:ED112"/>
    <mergeCell ref="EE112:ES112"/>
    <mergeCell ref="CW118:DM118"/>
    <mergeCell ref="DN118:ED118"/>
    <mergeCell ref="EE118:ES118"/>
    <mergeCell ref="DN115:ED115"/>
    <mergeCell ref="A108:AO108"/>
    <mergeCell ref="CF109:CV109"/>
    <mergeCell ref="CW109:DM109"/>
    <mergeCell ref="DN109:ED109"/>
    <mergeCell ref="EE109:ES109"/>
    <mergeCell ref="A109:AO109"/>
    <mergeCell ref="EE105:ES105"/>
    <mergeCell ref="DN108:ED108"/>
    <mergeCell ref="EE108:ES108"/>
    <mergeCell ref="DN110:ED110"/>
    <mergeCell ref="EE110:ES110"/>
    <mergeCell ref="DN111:ED111"/>
    <mergeCell ref="EE111:ES111"/>
    <mergeCell ref="AV106:BK106"/>
    <mergeCell ref="BL106:CE106"/>
    <mergeCell ref="CF106:CV106"/>
    <mergeCell ref="CW106:DM106"/>
    <mergeCell ref="DN106:ED106"/>
    <mergeCell ref="ET108:FJ108"/>
    <mergeCell ref="CW108:DM108"/>
    <mergeCell ref="ET106:FJ106"/>
    <mergeCell ref="BL108:CE108"/>
    <mergeCell ref="A98:AO98"/>
    <mergeCell ref="AP93:AU93"/>
    <mergeCell ref="ET105:FJ105"/>
    <mergeCell ref="CF107:CV107"/>
    <mergeCell ref="CW107:DM107"/>
    <mergeCell ref="DN107:ED107"/>
    <mergeCell ref="EE107:ES107"/>
    <mergeCell ref="ET107:FJ107"/>
    <mergeCell ref="CF105:CV105"/>
    <mergeCell ref="CW105:DM105"/>
    <mergeCell ref="A92:AO92"/>
    <mergeCell ref="AP92:AU92"/>
    <mergeCell ref="AV92:BK92"/>
    <mergeCell ref="BL92:CE92"/>
    <mergeCell ref="AP97:AU97"/>
    <mergeCell ref="AV97:BK97"/>
    <mergeCell ref="A97:AO97"/>
    <mergeCell ref="BL93:CE93"/>
    <mergeCell ref="BL97:CE97"/>
    <mergeCell ref="A93:AO93"/>
    <mergeCell ref="ET92:FJ92"/>
    <mergeCell ref="CF92:CV92"/>
    <mergeCell ref="CW92:DM92"/>
    <mergeCell ref="DN92:ED92"/>
    <mergeCell ref="EE92:ES92"/>
    <mergeCell ref="CF94:CV94"/>
    <mergeCell ref="CW94:DM94"/>
    <mergeCell ref="DN94:ED94"/>
    <mergeCell ref="CF93:CV93"/>
    <mergeCell ref="CW93:DM93"/>
    <mergeCell ref="ET115:FJ115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V116:BK116"/>
    <mergeCell ref="A1:EQ1"/>
    <mergeCell ref="A2:EQ2"/>
    <mergeCell ref="BE5:EB5"/>
    <mergeCell ref="DN13:ED13"/>
    <mergeCell ref="EE13:ES13"/>
    <mergeCell ref="A14:AM14"/>
    <mergeCell ref="AN14:AS14"/>
    <mergeCell ref="AP98:AU98"/>
    <mergeCell ref="BL105:CE105"/>
    <mergeCell ref="ET2:FJ2"/>
    <mergeCell ref="ET3:FJ3"/>
    <mergeCell ref="BJ4:CD4"/>
    <mergeCell ref="CE4:CI4"/>
    <mergeCell ref="CJ4:CK4"/>
    <mergeCell ref="ET4:FJ4"/>
    <mergeCell ref="CF12:ES12"/>
    <mergeCell ref="ET12:FJ13"/>
    <mergeCell ref="CF13:CV13"/>
    <mergeCell ref="CW13:DM13"/>
    <mergeCell ref="ET5:FJ5"/>
    <mergeCell ref="V6:EB6"/>
    <mergeCell ref="ET6:FJ6"/>
    <mergeCell ref="ET7:FJ7"/>
    <mergeCell ref="AT14:BI14"/>
    <mergeCell ref="BJ14:CE14"/>
    <mergeCell ref="CF14:CV14"/>
    <mergeCell ref="CW14:DM14"/>
    <mergeCell ref="ET8:FJ8"/>
    <mergeCell ref="A10:FJ10"/>
    <mergeCell ref="A12:AM13"/>
    <mergeCell ref="AN12:AS13"/>
    <mergeCell ref="AT12:BI13"/>
    <mergeCell ref="BJ12:CE13"/>
    <mergeCell ref="DN14:ED14"/>
    <mergeCell ref="EE14:ES14"/>
    <mergeCell ref="ET14:FJ14"/>
    <mergeCell ref="A15:AM15"/>
    <mergeCell ref="AN15:AS15"/>
    <mergeCell ref="AT15:BI15"/>
    <mergeCell ref="BJ15:CE15"/>
    <mergeCell ref="CF15:CV15"/>
    <mergeCell ref="CW15:DM15"/>
    <mergeCell ref="DN15:ED15"/>
    <mergeCell ref="EE15:ES15"/>
    <mergeCell ref="ET15:FJ15"/>
    <mergeCell ref="A16:AM16"/>
    <mergeCell ref="AN16:AS16"/>
    <mergeCell ref="AT16:BI16"/>
    <mergeCell ref="BJ16:CE16"/>
    <mergeCell ref="CF16:CV16"/>
    <mergeCell ref="CW16:DM16"/>
    <mergeCell ref="DN16:ED16"/>
    <mergeCell ref="EE16:ES16"/>
    <mergeCell ref="ET16:FJ16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EE21:ES21"/>
    <mergeCell ref="ET22:FJ22"/>
    <mergeCell ref="A22:AM22"/>
    <mergeCell ref="AN22:AS22"/>
    <mergeCell ref="AT21:BI21"/>
    <mergeCell ref="BJ22:CE22"/>
    <mergeCell ref="EE22:ES22"/>
    <mergeCell ref="A23:AM23"/>
    <mergeCell ref="AN23:AS23"/>
    <mergeCell ref="AT23:BI23"/>
    <mergeCell ref="BJ23:CE23"/>
    <mergeCell ref="CW22:DM22"/>
    <mergeCell ref="DN22:ED22"/>
    <mergeCell ref="AT22:BI22"/>
    <mergeCell ref="CF22:CV22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F35:CV35"/>
    <mergeCell ref="CW35:DM35"/>
    <mergeCell ref="DN35:ED35"/>
    <mergeCell ref="EE35:ES35"/>
    <mergeCell ref="CX48:DJ48"/>
    <mergeCell ref="DK48:DW48"/>
    <mergeCell ref="DX48:EJ48"/>
    <mergeCell ref="EK48:EW48"/>
    <mergeCell ref="ET35:FJ35"/>
    <mergeCell ref="A46:FJ46"/>
    <mergeCell ref="A47:AJ48"/>
    <mergeCell ref="AK47:AP48"/>
    <mergeCell ref="AQ47:BB48"/>
    <mergeCell ref="BC47:BT48"/>
    <mergeCell ref="EX48:FJ48"/>
    <mergeCell ref="BU47:CG48"/>
    <mergeCell ref="CH47:EJ47"/>
    <mergeCell ref="EK47:FJ47"/>
    <mergeCell ref="CH48:CW48"/>
    <mergeCell ref="A49:AJ49"/>
    <mergeCell ref="AK49:AP49"/>
    <mergeCell ref="AQ49:BB49"/>
    <mergeCell ref="BC49:BT49"/>
    <mergeCell ref="BU49:CG49"/>
    <mergeCell ref="CH49:CW49"/>
    <mergeCell ref="CX49:DJ49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EK51:EW51"/>
    <mergeCell ref="EX51:FJ51"/>
    <mergeCell ref="DX50:EJ50"/>
    <mergeCell ref="EK50:EW50"/>
    <mergeCell ref="EX50:FJ50"/>
    <mergeCell ref="DK51:DW51"/>
    <mergeCell ref="DX51:EJ51"/>
    <mergeCell ref="A51:AJ51"/>
    <mergeCell ref="AK51:AP51"/>
    <mergeCell ref="AQ51:BB51"/>
    <mergeCell ref="BC51:BT51"/>
    <mergeCell ref="BU51:CG51"/>
    <mergeCell ref="A52:AJ52"/>
    <mergeCell ref="AK52:AP52"/>
    <mergeCell ref="AQ52:BB52"/>
    <mergeCell ref="BC52:BT52"/>
    <mergeCell ref="BU52:CG52"/>
    <mergeCell ref="CH51:CW51"/>
    <mergeCell ref="CX51:DJ51"/>
    <mergeCell ref="DX52:EJ52"/>
    <mergeCell ref="EK52:EW52"/>
    <mergeCell ref="EX52:FJ52"/>
    <mergeCell ref="DK53:DW53"/>
    <mergeCell ref="CH52:CW52"/>
    <mergeCell ref="CX52:DJ52"/>
    <mergeCell ref="DK52:DW52"/>
    <mergeCell ref="CH53:CW53"/>
    <mergeCell ref="CX53:DJ53"/>
    <mergeCell ref="A53:AJ53"/>
    <mergeCell ref="AK53:AP53"/>
    <mergeCell ref="AQ53:BB53"/>
    <mergeCell ref="BC53:BT53"/>
    <mergeCell ref="EK53:EW53"/>
    <mergeCell ref="DX53:EJ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DK54:DW54"/>
    <mergeCell ref="EK54:EW54"/>
    <mergeCell ref="EX54:FJ54"/>
    <mergeCell ref="EX55:FJ55"/>
    <mergeCell ref="BU55:CG55"/>
    <mergeCell ref="CH55:CW55"/>
    <mergeCell ref="CX55:DJ55"/>
    <mergeCell ref="DK55:DW55"/>
    <mergeCell ref="DX54:EJ54"/>
    <mergeCell ref="EK55:EW55"/>
    <mergeCell ref="A107:AO107"/>
    <mergeCell ref="AP107:AU107"/>
    <mergeCell ref="AV107:BK107"/>
    <mergeCell ref="BL107:CE107"/>
    <mergeCell ref="EE106:ES106"/>
    <mergeCell ref="BL101:CE101"/>
    <mergeCell ref="DN105:ED105"/>
    <mergeCell ref="EE103:ES103"/>
    <mergeCell ref="EE102:ES102"/>
    <mergeCell ref="BL104:CE104"/>
    <mergeCell ref="BC56:BT56"/>
    <mergeCell ref="DX59:EJ59"/>
    <mergeCell ref="DX55:EJ55"/>
    <mergeCell ref="DX56:EJ56"/>
    <mergeCell ref="DK57:DW57"/>
    <mergeCell ref="CX59:DJ59"/>
    <mergeCell ref="DK59:DW59"/>
    <mergeCell ref="BU57:CG57"/>
    <mergeCell ref="CX57:DJ57"/>
    <mergeCell ref="A55:AJ55"/>
    <mergeCell ref="AK55:AP55"/>
    <mergeCell ref="AQ55:BB55"/>
    <mergeCell ref="BC55:BT55"/>
    <mergeCell ref="AK64:AP64"/>
    <mergeCell ref="A57:AJ57"/>
    <mergeCell ref="AK57:AP57"/>
    <mergeCell ref="A56:AJ56"/>
    <mergeCell ref="AK56:AP56"/>
    <mergeCell ref="AQ56:BB56"/>
    <mergeCell ref="AK67:AP67"/>
    <mergeCell ref="AQ67:BB67"/>
    <mergeCell ref="AQ63:BB63"/>
    <mergeCell ref="DK60:DW60"/>
    <mergeCell ref="DK61:DW61"/>
    <mergeCell ref="DK66:DW66"/>
    <mergeCell ref="CX63:DJ63"/>
    <mergeCell ref="DK63:DW63"/>
    <mergeCell ref="CH64:CW64"/>
    <mergeCell ref="AK60:AP60"/>
    <mergeCell ref="EK58:EW58"/>
    <mergeCell ref="DX57:EJ57"/>
    <mergeCell ref="BC57:BT57"/>
    <mergeCell ref="AQ57:BB57"/>
    <mergeCell ref="A68:AJ68"/>
    <mergeCell ref="A64:AJ64"/>
    <mergeCell ref="BC63:BT63"/>
    <mergeCell ref="A65:AJ65"/>
    <mergeCell ref="AK65:AP65"/>
    <mergeCell ref="AQ68:BB68"/>
    <mergeCell ref="EK60:EW60"/>
    <mergeCell ref="DX60:EJ60"/>
    <mergeCell ref="EX57:FJ57"/>
    <mergeCell ref="A59:AJ59"/>
    <mergeCell ref="AK59:AP59"/>
    <mergeCell ref="AQ59:BB59"/>
    <mergeCell ref="BC59:BT59"/>
    <mergeCell ref="BU59:CG59"/>
    <mergeCell ref="CH59:CW59"/>
    <mergeCell ref="A60:AJ60"/>
    <mergeCell ref="AQ60:BB60"/>
    <mergeCell ref="BC60:BT60"/>
    <mergeCell ref="BU60:CG60"/>
    <mergeCell ref="CH60:CW60"/>
    <mergeCell ref="CX60:DJ60"/>
    <mergeCell ref="AQ64:BB64"/>
    <mergeCell ref="CX64:DJ64"/>
    <mergeCell ref="BU64:CG64"/>
    <mergeCell ref="AQ65:BB65"/>
    <mergeCell ref="BC65:BT65"/>
    <mergeCell ref="BC64:BT64"/>
    <mergeCell ref="A61:AJ61"/>
    <mergeCell ref="AK61:AP61"/>
    <mergeCell ref="AQ61:BB61"/>
    <mergeCell ref="BC61:BT61"/>
    <mergeCell ref="AK63:AP63"/>
    <mergeCell ref="A63:AJ63"/>
    <mergeCell ref="A73:AJ73"/>
    <mergeCell ref="CH72:CW72"/>
    <mergeCell ref="CX67:DJ67"/>
    <mergeCell ref="DK67:DW67"/>
    <mergeCell ref="AK68:AP68"/>
    <mergeCell ref="BC68:BT68"/>
    <mergeCell ref="A67:AJ67"/>
    <mergeCell ref="BC67:BT67"/>
    <mergeCell ref="BU67:CG67"/>
    <mergeCell ref="BU68:CG68"/>
    <mergeCell ref="EX70:FJ70"/>
    <mergeCell ref="AK73:AP73"/>
    <mergeCell ref="AQ73:BB73"/>
    <mergeCell ref="BC73:BT73"/>
    <mergeCell ref="EK70:EW70"/>
    <mergeCell ref="BU70:CG70"/>
    <mergeCell ref="CX70:DJ70"/>
    <mergeCell ref="AK70:AP70"/>
    <mergeCell ref="EK73:EW73"/>
    <mergeCell ref="EX73:FJ73"/>
    <mergeCell ref="AK72:AP72"/>
    <mergeCell ref="DK73:DW73"/>
    <mergeCell ref="BU73:CG73"/>
    <mergeCell ref="CH73:CW73"/>
    <mergeCell ref="CX73:DJ73"/>
    <mergeCell ref="CX72:DJ72"/>
    <mergeCell ref="DK72:DW72"/>
    <mergeCell ref="BU72:CG72"/>
    <mergeCell ref="AQ72:BB72"/>
    <mergeCell ref="BC72:BT72"/>
    <mergeCell ref="DX72:EJ72"/>
    <mergeCell ref="EK72:EW72"/>
    <mergeCell ref="EX72:FJ72"/>
    <mergeCell ref="DX73:EJ73"/>
    <mergeCell ref="A82:FJ82"/>
    <mergeCell ref="BU74:CG74"/>
    <mergeCell ref="CH74:CW74"/>
    <mergeCell ref="CX74:DJ74"/>
    <mergeCell ref="DK74:DW74"/>
    <mergeCell ref="A72:AJ72"/>
    <mergeCell ref="A74:AJ74"/>
    <mergeCell ref="AK74:AP74"/>
    <mergeCell ref="AQ74:BB74"/>
    <mergeCell ref="BC74:BT74"/>
    <mergeCell ref="A83:AO84"/>
    <mergeCell ref="AP83:AU84"/>
    <mergeCell ref="AV83:BK84"/>
    <mergeCell ref="DX74:EJ74"/>
    <mergeCell ref="EK74:EW74"/>
    <mergeCell ref="BL83:CE84"/>
    <mergeCell ref="CF83:ES83"/>
    <mergeCell ref="ET83:FJ84"/>
    <mergeCell ref="CF84:CV84"/>
    <mergeCell ref="CW84:DM84"/>
    <mergeCell ref="DN84:ED84"/>
    <mergeCell ref="EE84:ES84"/>
    <mergeCell ref="EX74:FJ74"/>
    <mergeCell ref="CF85:CV85"/>
    <mergeCell ref="CW85:DM85"/>
    <mergeCell ref="DN85:ED85"/>
    <mergeCell ref="EE85:ES85"/>
    <mergeCell ref="A85:AO85"/>
    <mergeCell ref="AP85:AU85"/>
    <mergeCell ref="AV85:BK85"/>
    <mergeCell ref="BL85:CE85"/>
    <mergeCell ref="ET85:FJ85"/>
    <mergeCell ref="A86:AO86"/>
    <mergeCell ref="AP86:AU86"/>
    <mergeCell ref="AV86:BK86"/>
    <mergeCell ref="BL86:CE86"/>
    <mergeCell ref="CF86:CV86"/>
    <mergeCell ref="CW86:DM86"/>
    <mergeCell ref="DN86:ED86"/>
    <mergeCell ref="EE86:ES86"/>
    <mergeCell ref="ET86:FJ86"/>
    <mergeCell ref="CF87:CV87"/>
    <mergeCell ref="CW87:DM87"/>
    <mergeCell ref="DN87:ED87"/>
    <mergeCell ref="EE87:ES87"/>
    <mergeCell ref="A87:AO87"/>
    <mergeCell ref="AP87:AU87"/>
    <mergeCell ref="AV87:BK87"/>
    <mergeCell ref="BL87:CE87"/>
    <mergeCell ref="ET87:FJ87"/>
    <mergeCell ref="A88:AO88"/>
    <mergeCell ref="AP88:AU88"/>
    <mergeCell ref="AV88:BK88"/>
    <mergeCell ref="BL88:CE88"/>
    <mergeCell ref="CF88:CV88"/>
    <mergeCell ref="CW88:DM88"/>
    <mergeCell ref="DN88:ED88"/>
    <mergeCell ref="EE88:ES88"/>
    <mergeCell ref="ET88:FJ88"/>
    <mergeCell ref="CW89:DM90"/>
    <mergeCell ref="DN89:ED90"/>
    <mergeCell ref="EE89:ES90"/>
    <mergeCell ref="A89:AO89"/>
    <mergeCell ref="AP89:AU90"/>
    <mergeCell ref="AV89:BK90"/>
    <mergeCell ref="BL89:CE90"/>
    <mergeCell ref="A90:AO90"/>
    <mergeCell ref="AV111:BK111"/>
    <mergeCell ref="BL111:CE111"/>
    <mergeCell ref="CF111:CV111"/>
    <mergeCell ref="CW111:DM111"/>
    <mergeCell ref="ET111:FJ111"/>
    <mergeCell ref="ET89:FJ90"/>
    <mergeCell ref="BL96:CE96"/>
    <mergeCell ref="CF96:CV96"/>
    <mergeCell ref="CW96:DM96"/>
    <mergeCell ref="CW91:DM91"/>
    <mergeCell ref="A91:AO91"/>
    <mergeCell ref="AP91:AU91"/>
    <mergeCell ref="AV91:BK91"/>
    <mergeCell ref="BL91:CE91"/>
    <mergeCell ref="CF91:CV91"/>
    <mergeCell ref="A111:AO111"/>
    <mergeCell ref="AP111:AU111"/>
    <mergeCell ref="A96:AO96"/>
    <mergeCell ref="AP96:AU96"/>
    <mergeCell ref="AV96:BK96"/>
    <mergeCell ref="A117:AO117"/>
    <mergeCell ref="AP117:AU117"/>
    <mergeCell ref="AV117:BK117"/>
    <mergeCell ref="BL117:CE117"/>
    <mergeCell ref="A112:AO112"/>
    <mergeCell ref="AP112:AU112"/>
    <mergeCell ref="AV112:BK112"/>
    <mergeCell ref="BL112:CE112"/>
    <mergeCell ref="A116:AO116"/>
    <mergeCell ref="AP116:AU116"/>
    <mergeCell ref="ET118:FJ118"/>
    <mergeCell ref="CF117:CV117"/>
    <mergeCell ref="CW117:DM117"/>
    <mergeCell ref="DN117:ED117"/>
    <mergeCell ref="EE117:ES117"/>
    <mergeCell ref="A124:AO124"/>
    <mergeCell ref="AP124:AU124"/>
    <mergeCell ref="AV124:BK124"/>
    <mergeCell ref="BL124:CE124"/>
    <mergeCell ref="ET117:FJ117"/>
    <mergeCell ref="A118:AO118"/>
    <mergeCell ref="AP118:AU118"/>
    <mergeCell ref="AV118:BK118"/>
    <mergeCell ref="BL118:CE118"/>
    <mergeCell ref="CF118:CV118"/>
    <mergeCell ref="CW133:DM133"/>
    <mergeCell ref="A128:AO128"/>
    <mergeCell ref="AP128:AU128"/>
    <mergeCell ref="AV128:BK128"/>
    <mergeCell ref="BL128:CE128"/>
    <mergeCell ref="DN133:ED133"/>
    <mergeCell ref="EE133:ES133"/>
    <mergeCell ref="ET133:FJ133"/>
    <mergeCell ref="CF124:CV124"/>
    <mergeCell ref="CW124:DM124"/>
    <mergeCell ref="DN124:ED124"/>
    <mergeCell ref="EE124:ES124"/>
    <mergeCell ref="ET125:FJ125"/>
    <mergeCell ref="DN126:ED126"/>
    <mergeCell ref="CW129:DM129"/>
    <mergeCell ref="N136:AE136"/>
    <mergeCell ref="AH136:BH136"/>
    <mergeCell ref="N137:AE137"/>
    <mergeCell ref="AH137:BH137"/>
    <mergeCell ref="ET124:FJ124"/>
    <mergeCell ref="A133:AO133"/>
    <mergeCell ref="AP133:AU133"/>
    <mergeCell ref="AV133:BK133"/>
    <mergeCell ref="BL133:CE133"/>
    <mergeCell ref="CF133:CV133"/>
    <mergeCell ref="R138:AE138"/>
    <mergeCell ref="AH138:BH138"/>
    <mergeCell ref="DC138:DP138"/>
    <mergeCell ref="DS138:ES138"/>
    <mergeCell ref="DC137:DP137"/>
    <mergeCell ref="DS137:ES137"/>
    <mergeCell ref="DX142:DY142"/>
    <mergeCell ref="R139:AE139"/>
    <mergeCell ref="AH139:BH139"/>
    <mergeCell ref="AD141:AE141"/>
    <mergeCell ref="A141:B141"/>
    <mergeCell ref="C141:E141"/>
    <mergeCell ref="I141:X141"/>
    <mergeCell ref="Y141:AC141"/>
    <mergeCell ref="EF142:EU142"/>
    <mergeCell ref="EV142:EZ142"/>
    <mergeCell ref="FA142:FB142"/>
    <mergeCell ref="BM142:CG142"/>
    <mergeCell ref="CJ142:CW142"/>
    <mergeCell ref="BM143:CG143"/>
    <mergeCell ref="CJ143:CW143"/>
    <mergeCell ref="CZ143:DU143"/>
    <mergeCell ref="DZ142:EB142"/>
    <mergeCell ref="CZ142:DU142"/>
    <mergeCell ref="CW18:DM18"/>
    <mergeCell ref="DN18:ED18"/>
    <mergeCell ref="EE18:ES18"/>
    <mergeCell ref="A18:AM18"/>
    <mergeCell ref="AN18:AS18"/>
    <mergeCell ref="AT18:BI18"/>
    <mergeCell ref="BJ18:CE18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7:CV17"/>
    <mergeCell ref="CW17:DM17"/>
    <mergeCell ref="DN17:ED17"/>
    <mergeCell ref="EE17:ES17"/>
    <mergeCell ref="A17:AM17"/>
    <mergeCell ref="AN17:AS17"/>
    <mergeCell ref="AT17:BI17"/>
    <mergeCell ref="BJ17:CE17"/>
    <mergeCell ref="ET17:FJ17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DX58:EJ58"/>
    <mergeCell ref="DN91:ED91"/>
    <mergeCell ref="EE91:ES91"/>
    <mergeCell ref="CF89:CV90"/>
    <mergeCell ref="ET97:FJ97"/>
    <mergeCell ref="EX58:FJ58"/>
    <mergeCell ref="DN96:ED96"/>
    <mergeCell ref="EE96:ES96"/>
    <mergeCell ref="ET91:FJ91"/>
    <mergeCell ref="EK64:EW64"/>
    <mergeCell ref="EX64:FJ64"/>
    <mergeCell ref="ET102:FJ102"/>
    <mergeCell ref="ET103:FJ103"/>
    <mergeCell ref="BL102:CE102"/>
    <mergeCell ref="CF102:CV102"/>
    <mergeCell ref="CW102:DM102"/>
    <mergeCell ref="DN102:ED102"/>
    <mergeCell ref="CW103:DM103"/>
    <mergeCell ref="ET101:FJ101"/>
    <mergeCell ref="CF101:CV101"/>
    <mergeCell ref="CW101:DM101"/>
    <mergeCell ref="DN101:ED101"/>
    <mergeCell ref="EE101:ES101"/>
    <mergeCell ref="CW99:DM99"/>
    <mergeCell ref="CF99:CV99"/>
    <mergeCell ref="ET99:FJ99"/>
    <mergeCell ref="EE99:ES99"/>
    <mergeCell ref="DN99:ED99"/>
    <mergeCell ref="CF104:CV104"/>
    <mergeCell ref="CW104:DM104"/>
    <mergeCell ref="DN104:ED104"/>
    <mergeCell ref="AV98:BK98"/>
    <mergeCell ref="BL98:CE98"/>
    <mergeCell ref="CF98:CV98"/>
    <mergeCell ref="CW98:DM98"/>
    <mergeCell ref="BL99:CE99"/>
    <mergeCell ref="DN103:ED103"/>
    <mergeCell ref="AV99:BK99"/>
    <mergeCell ref="A104:AO104"/>
    <mergeCell ref="AP104:AU104"/>
    <mergeCell ref="AV104:BK104"/>
    <mergeCell ref="EE104:ES104"/>
    <mergeCell ref="A100:AO100"/>
    <mergeCell ref="AP100:AU100"/>
    <mergeCell ref="AV100:BK100"/>
    <mergeCell ref="BL100:CE100"/>
    <mergeCell ref="BL103:CE103"/>
    <mergeCell ref="CF100:CV100"/>
    <mergeCell ref="CF128:CV128"/>
    <mergeCell ref="CW128:DM128"/>
    <mergeCell ref="DN128:ED128"/>
    <mergeCell ref="EE128:ES128"/>
    <mergeCell ref="ET104:FJ104"/>
    <mergeCell ref="EE100:ES100"/>
    <mergeCell ref="ET100:FJ100"/>
    <mergeCell ref="CW100:DM100"/>
    <mergeCell ref="DN100:ED100"/>
    <mergeCell ref="CF103:CV103"/>
    <mergeCell ref="BL130:CE130"/>
    <mergeCell ref="ET128:FJ128"/>
    <mergeCell ref="A129:AO129"/>
    <mergeCell ref="AP129:AU129"/>
    <mergeCell ref="AV129:BK129"/>
    <mergeCell ref="BL129:CE129"/>
    <mergeCell ref="CF129:CV129"/>
    <mergeCell ref="DN129:ED129"/>
    <mergeCell ref="EE129:ES129"/>
    <mergeCell ref="ET129:FJ129"/>
    <mergeCell ref="EE131:ES131"/>
    <mergeCell ref="ET131:FJ131"/>
    <mergeCell ref="CF130:CV130"/>
    <mergeCell ref="CW130:DM130"/>
    <mergeCell ref="DN130:ED130"/>
    <mergeCell ref="EE130:ES130"/>
    <mergeCell ref="ET130:FJ130"/>
    <mergeCell ref="CW131:DM131"/>
    <mergeCell ref="DN131:ED131"/>
    <mergeCell ref="A131:AO131"/>
    <mergeCell ref="AP131:AU131"/>
    <mergeCell ref="AV131:BK131"/>
    <mergeCell ref="BL131:CE131"/>
    <mergeCell ref="CF131:CV131"/>
    <mergeCell ref="BU69:CG69"/>
    <mergeCell ref="A71:AJ71"/>
    <mergeCell ref="A130:AO130"/>
    <mergeCell ref="AP130:AU130"/>
    <mergeCell ref="AV130:BK130"/>
    <mergeCell ref="EX69:FJ69"/>
    <mergeCell ref="EK67:EW67"/>
    <mergeCell ref="EX67:FJ67"/>
    <mergeCell ref="EX66:FJ66"/>
    <mergeCell ref="DX67:EJ67"/>
    <mergeCell ref="EK68:EW68"/>
    <mergeCell ref="EX68:FJ68"/>
    <mergeCell ref="DX68:EJ68"/>
    <mergeCell ref="EK66:EW66"/>
    <mergeCell ref="DX66:EJ66"/>
    <mergeCell ref="AQ70:BB70"/>
    <mergeCell ref="A70:AJ70"/>
    <mergeCell ref="DX70:EJ70"/>
    <mergeCell ref="DK70:DW70"/>
    <mergeCell ref="CH70:CW70"/>
    <mergeCell ref="BC70:BT70"/>
    <mergeCell ref="AK69:AP69"/>
    <mergeCell ref="AQ69:BB69"/>
    <mergeCell ref="A69:AJ69"/>
    <mergeCell ref="BU66:CG66"/>
    <mergeCell ref="CH66:CW66"/>
    <mergeCell ref="CX66:DJ66"/>
    <mergeCell ref="A66:AJ66"/>
    <mergeCell ref="AK66:AP66"/>
    <mergeCell ref="AQ66:BB66"/>
    <mergeCell ref="BC66:BT66"/>
    <mergeCell ref="EX59:FJ59"/>
    <mergeCell ref="EX60:FJ60"/>
    <mergeCell ref="A62:AJ62"/>
    <mergeCell ref="CX62:DJ62"/>
    <mergeCell ref="AK62:AP62"/>
    <mergeCell ref="AQ62:BB62"/>
    <mergeCell ref="BC62:BT62"/>
    <mergeCell ref="BU61:CG61"/>
    <mergeCell ref="CH61:CW61"/>
    <mergeCell ref="CX61:DJ61"/>
    <mergeCell ref="EX62:FJ62"/>
    <mergeCell ref="BU62:CG62"/>
    <mergeCell ref="CH62:CW62"/>
    <mergeCell ref="DK62:DW62"/>
    <mergeCell ref="DX62:EJ62"/>
    <mergeCell ref="EX61:FJ61"/>
    <mergeCell ref="DX61:EJ61"/>
    <mergeCell ref="EK61:EW61"/>
    <mergeCell ref="EX56:FJ56"/>
    <mergeCell ref="BU56:CG56"/>
    <mergeCell ref="CH56:CW56"/>
    <mergeCell ref="CX56:DJ56"/>
    <mergeCell ref="DK56:DW56"/>
    <mergeCell ref="EK62:EW62"/>
    <mergeCell ref="EK59:EW59"/>
    <mergeCell ref="EK57:EW57"/>
    <mergeCell ref="CH57:CW57"/>
    <mergeCell ref="EK56:EW56"/>
  </mergeCells>
  <printOptions/>
  <pageMargins left="0.5905511811023623" right="0.3937007874015748" top="0.67" bottom="0.4" header="0.31496062992125984" footer="0.3937007874015748"/>
  <pageSetup horizontalDpi="600" verticalDpi="600" orientation="landscape" paperSize="9" scale="80" r:id="rId1"/>
  <headerFooter alignWithMargins="0">
    <oddHeader xml:space="preserve">&amp;RПриложение № 1 к Разъяснениям </oddHeader>
  </headerFooter>
  <rowBreaks count="3" manualBreakCount="3">
    <brk id="45" max="255" man="1"/>
    <brk id="80" max="255" man="1"/>
    <brk id="108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V430"/>
  <sheetViews>
    <sheetView zoomScaleSheetLayoutView="100" zoomScalePageLayoutView="0" workbookViewId="0" topLeftCell="A4">
      <selection activeCell="BU75" sqref="BU75:CG75"/>
    </sheetView>
  </sheetViews>
  <sheetFormatPr defaultColWidth="0.875" defaultRowHeight="12.75"/>
  <cols>
    <col min="1" max="29" width="0.875" style="1" customWidth="1"/>
    <col min="30" max="30" width="0.2421875" style="1" customWidth="1"/>
    <col min="31" max="35" width="0.875" style="1" hidden="1" customWidth="1"/>
    <col min="36" max="36" width="2.125" style="1" hidden="1" customWidth="1"/>
    <col min="37" max="53" width="0.875" style="1" customWidth="1"/>
    <col min="54" max="54" width="7.25390625" style="1" customWidth="1"/>
    <col min="55" max="55" width="0.875" style="1" hidden="1" customWidth="1"/>
    <col min="56" max="84" width="0.875" style="1" customWidth="1"/>
    <col min="85" max="85" width="6.00390625" style="1" customWidth="1"/>
    <col min="86" max="100" width="0.875" style="1" customWidth="1"/>
    <col min="101" max="101" width="3.00390625" style="1" customWidth="1"/>
    <col min="102" max="113" width="0.875" style="1" customWidth="1"/>
    <col min="114" max="114" width="3.00390625" style="1" customWidth="1"/>
    <col min="115" max="126" width="0.875" style="1" customWidth="1"/>
    <col min="127" max="127" width="4.75390625" style="1" customWidth="1"/>
    <col min="128" max="16384" width="0.875" style="1" customWidth="1"/>
  </cols>
  <sheetData>
    <row r="1" spans="1:121" ht="15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</row>
    <row r="2" spans="1:140" ht="15" customHeight="1" thickBot="1">
      <c r="A2" s="247" t="s">
        <v>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T2" s="205" t="s">
        <v>57</v>
      </c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16"/>
    </row>
    <row r="3" spans="121:140" ht="15" customHeight="1">
      <c r="DQ3" s="3" t="s">
        <v>0</v>
      </c>
      <c r="DT3" s="250" t="s">
        <v>9</v>
      </c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2"/>
    </row>
    <row r="4" spans="60:140" ht="15" customHeight="1">
      <c r="BH4" s="3" t="s">
        <v>153</v>
      </c>
      <c r="BJ4" s="166" t="s">
        <v>169</v>
      </c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76">
        <v>200</v>
      </c>
      <c r="CF4" s="176"/>
      <c r="CG4" s="176"/>
      <c r="CH4" s="176"/>
      <c r="CI4" s="176"/>
      <c r="CJ4" s="172">
        <v>9</v>
      </c>
      <c r="CK4" s="172"/>
      <c r="CM4" s="1" t="s">
        <v>2</v>
      </c>
      <c r="DQ4" s="3" t="s">
        <v>52</v>
      </c>
      <c r="DT4" s="121" t="s">
        <v>170</v>
      </c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249"/>
    </row>
    <row r="5" spans="1:140" ht="15" customHeight="1">
      <c r="A5" s="1" t="s">
        <v>10</v>
      </c>
      <c r="BE5" s="166" t="s">
        <v>150</v>
      </c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Q5" s="3" t="s">
        <v>50</v>
      </c>
      <c r="DT5" s="182" t="s">
        <v>138</v>
      </c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248"/>
    </row>
    <row r="6" spans="1:140" ht="15" customHeight="1">
      <c r="A6" s="1" t="s">
        <v>53</v>
      </c>
      <c r="V6" s="166" t="s">
        <v>160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T6" s="121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249"/>
    </row>
    <row r="7" spans="1:140" ht="15" customHeight="1">
      <c r="A7" s="1" t="s">
        <v>56</v>
      </c>
      <c r="DT7" s="121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249"/>
    </row>
    <row r="8" spans="1:140" ht="15" customHeight="1" thickBot="1">
      <c r="A8" s="1" t="s">
        <v>54</v>
      </c>
      <c r="DQ8" s="3" t="s">
        <v>55</v>
      </c>
      <c r="DT8" s="245">
        <v>383</v>
      </c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46"/>
    </row>
    <row r="10" spans="1:140" ht="12.75">
      <c r="A10" s="247" t="s">
        <v>11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</row>
    <row r="11" ht="9" customHeight="1"/>
    <row r="12" spans="1:140" ht="11.25" customHeight="1">
      <c r="A12" s="223" t="s">
        <v>12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4"/>
      <c r="AN12" s="222" t="s">
        <v>13</v>
      </c>
      <c r="AO12" s="223"/>
      <c r="AP12" s="223"/>
      <c r="AQ12" s="223"/>
      <c r="AR12" s="223"/>
      <c r="AS12" s="224"/>
      <c r="AT12" s="222" t="s">
        <v>14</v>
      </c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4"/>
      <c r="BJ12" s="222" t="s">
        <v>15</v>
      </c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4"/>
      <c r="CF12" s="228" t="s">
        <v>16</v>
      </c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30"/>
      <c r="DT12" s="222" t="s">
        <v>17</v>
      </c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</row>
    <row r="13" spans="1:140" ht="57.7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7"/>
      <c r="AN13" s="225"/>
      <c r="AO13" s="226"/>
      <c r="AP13" s="226"/>
      <c r="AQ13" s="226"/>
      <c r="AR13" s="226"/>
      <c r="AS13" s="227"/>
      <c r="AT13" s="225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7"/>
      <c r="BJ13" s="225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7"/>
      <c r="CF13" s="229" t="s">
        <v>18</v>
      </c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30"/>
      <c r="CW13" s="88" t="s">
        <v>19</v>
      </c>
      <c r="CX13" s="229"/>
      <c r="CY13" s="229"/>
      <c r="CZ13" s="229"/>
      <c r="DA13" s="229"/>
      <c r="DB13" s="229"/>
      <c r="DC13" s="229"/>
      <c r="DD13" s="230"/>
      <c r="DE13" s="228" t="s">
        <v>58</v>
      </c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30"/>
      <c r="DT13" s="225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</row>
    <row r="14" spans="1:140" ht="12" thickBot="1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8"/>
      <c r="AN14" s="205">
        <v>2</v>
      </c>
      <c r="AO14" s="206"/>
      <c r="AP14" s="206"/>
      <c r="AQ14" s="206"/>
      <c r="AR14" s="206"/>
      <c r="AS14" s="216"/>
      <c r="AT14" s="205">
        <v>3</v>
      </c>
      <c r="AU14" s="206"/>
      <c r="AV14" s="206"/>
      <c r="AW14" s="206"/>
      <c r="AX14" s="206"/>
      <c r="AY14" s="206"/>
      <c r="AZ14" s="206"/>
      <c r="BA14" s="206"/>
      <c r="BB14" s="206"/>
      <c r="BC14" s="219"/>
      <c r="BD14" s="219"/>
      <c r="BE14" s="219"/>
      <c r="BF14" s="219"/>
      <c r="BG14" s="219"/>
      <c r="BH14" s="219"/>
      <c r="BI14" s="220"/>
      <c r="BJ14" s="205">
        <v>4</v>
      </c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16"/>
      <c r="CF14" s="205">
        <v>5</v>
      </c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16"/>
      <c r="CW14" s="89">
        <v>6</v>
      </c>
      <c r="CX14" s="206"/>
      <c r="CY14" s="206"/>
      <c r="CZ14" s="206"/>
      <c r="DA14" s="206"/>
      <c r="DB14" s="206"/>
      <c r="DC14" s="206"/>
      <c r="DD14" s="216"/>
      <c r="DE14" s="205">
        <v>8</v>
      </c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16"/>
      <c r="DT14" s="205">
        <v>9</v>
      </c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</row>
    <row r="15" spans="1:140" ht="15" customHeight="1">
      <c r="A15" s="240" t="s">
        <v>21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09" t="s">
        <v>59</v>
      </c>
      <c r="AO15" s="210"/>
      <c r="AP15" s="210"/>
      <c r="AQ15" s="210"/>
      <c r="AR15" s="210"/>
      <c r="AS15" s="210"/>
      <c r="AT15" s="211"/>
      <c r="AU15" s="211"/>
      <c r="AV15" s="211"/>
      <c r="AW15" s="211"/>
      <c r="AX15" s="211"/>
      <c r="AY15" s="211"/>
      <c r="AZ15" s="211"/>
      <c r="BA15" s="211"/>
      <c r="BB15" s="211"/>
      <c r="BC15" s="212"/>
      <c r="BD15" s="213"/>
      <c r="BE15" s="213"/>
      <c r="BF15" s="213"/>
      <c r="BG15" s="213"/>
      <c r="BH15" s="213"/>
      <c r="BI15" s="214"/>
      <c r="BJ15" s="110">
        <f>BJ17+BJ18</f>
        <v>1167800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>
        <f>CF17+CF18</f>
        <v>1008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81"/>
      <c r="CX15" s="110"/>
      <c r="CY15" s="110"/>
      <c r="CZ15" s="110"/>
      <c r="DA15" s="110"/>
      <c r="DB15" s="110"/>
      <c r="DC15" s="110"/>
      <c r="DD15" s="110"/>
      <c r="DE15" s="110">
        <f>DE17+DE18</f>
        <v>1008</v>
      </c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>
        <f>DT17+DT18</f>
        <v>1166792</v>
      </c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239"/>
    </row>
    <row r="16" spans="1:140" ht="15" customHeight="1">
      <c r="A16" s="244" t="s">
        <v>22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03"/>
      <c r="AO16" s="204"/>
      <c r="AP16" s="204"/>
      <c r="AQ16" s="204"/>
      <c r="AR16" s="204"/>
      <c r="AS16" s="204"/>
      <c r="AT16" s="130"/>
      <c r="AU16" s="130"/>
      <c r="AV16" s="130"/>
      <c r="AW16" s="130"/>
      <c r="AX16" s="130"/>
      <c r="AY16" s="130"/>
      <c r="AZ16" s="130"/>
      <c r="BA16" s="130"/>
      <c r="BB16" s="130"/>
      <c r="BC16" s="123"/>
      <c r="BD16" s="124"/>
      <c r="BE16" s="124"/>
      <c r="BF16" s="124"/>
      <c r="BG16" s="124"/>
      <c r="BH16" s="124"/>
      <c r="BI16" s="125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80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7"/>
    </row>
    <row r="17" spans="1:140" ht="15" customHeight="1">
      <c r="A17" s="46" t="s">
        <v>162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129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23"/>
      <c r="BD17" s="124"/>
      <c r="BE17" s="124"/>
      <c r="BF17" s="124"/>
      <c r="BG17" s="124"/>
      <c r="BH17" s="124"/>
      <c r="BI17" s="125"/>
      <c r="BJ17" s="106">
        <v>1167800</v>
      </c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>
        <v>1008</v>
      </c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80"/>
      <c r="CX17" s="106"/>
      <c r="CY17" s="106"/>
      <c r="CZ17" s="106"/>
      <c r="DA17" s="106"/>
      <c r="DB17" s="106"/>
      <c r="DC17" s="106"/>
      <c r="DD17" s="106"/>
      <c r="DE17" s="106">
        <f>CF17</f>
        <v>1008</v>
      </c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>
        <f>BJ17-CF17</f>
        <v>1166792</v>
      </c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7"/>
    </row>
    <row r="18" spans="1:140" ht="15" customHeight="1">
      <c r="A18" s="170" t="s">
        <v>175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29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23"/>
      <c r="BD18" s="124"/>
      <c r="BE18" s="124"/>
      <c r="BF18" s="124"/>
      <c r="BG18" s="124"/>
      <c r="BH18" s="124"/>
      <c r="BI18" s="125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80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7"/>
    </row>
    <row r="19" spans="1:140" ht="1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29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23"/>
      <c r="BD19" s="124"/>
      <c r="BE19" s="124"/>
      <c r="BF19" s="124"/>
      <c r="BG19" s="124"/>
      <c r="BH19" s="124"/>
      <c r="BI19" s="125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80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7"/>
    </row>
    <row r="20" spans="1:140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129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23"/>
      <c r="BD20" s="124"/>
      <c r="BE20" s="124"/>
      <c r="BF20" s="124"/>
      <c r="BG20" s="124"/>
      <c r="BH20" s="124"/>
      <c r="BI20" s="125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80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7"/>
    </row>
    <row r="21" spans="1:140" ht="19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23"/>
      <c r="BD21" s="124"/>
      <c r="BE21" s="124"/>
      <c r="BF21" s="124"/>
      <c r="BG21" s="124"/>
      <c r="BH21" s="124"/>
      <c r="BI21" s="125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80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7"/>
    </row>
    <row r="22" spans="1:140" ht="23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9"/>
      <c r="AN22" s="129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23"/>
      <c r="BD22" s="124"/>
      <c r="BE22" s="124"/>
      <c r="BF22" s="124"/>
      <c r="BG22" s="124"/>
      <c r="BH22" s="124"/>
      <c r="BI22" s="125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80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7"/>
    </row>
    <row r="23" spans="1:140" ht="25.5" customHeight="1">
      <c r="A23" s="168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243"/>
      <c r="AN23" s="129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23"/>
      <c r="BD23" s="124"/>
      <c r="BE23" s="124"/>
      <c r="BF23" s="124"/>
      <c r="BG23" s="124"/>
      <c r="BH23" s="124"/>
      <c r="BI23" s="125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80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7"/>
    </row>
    <row r="24" spans="1:140" ht="20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9"/>
      <c r="AN24" s="129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23"/>
      <c r="BD24" s="124"/>
      <c r="BE24" s="124"/>
      <c r="BF24" s="124"/>
      <c r="BG24" s="124"/>
      <c r="BH24" s="124"/>
      <c r="BI24" s="125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80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7"/>
    </row>
    <row r="25" spans="1:140" ht="1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29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23"/>
      <c r="BD25" s="124"/>
      <c r="BE25" s="124"/>
      <c r="BF25" s="124"/>
      <c r="BG25" s="124"/>
      <c r="BH25" s="124"/>
      <c r="BI25" s="125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80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7"/>
    </row>
    <row r="26" spans="1:140" ht="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29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23"/>
      <c r="BD26" s="124"/>
      <c r="BE26" s="124"/>
      <c r="BF26" s="124"/>
      <c r="BG26" s="124"/>
      <c r="BH26" s="124"/>
      <c r="BI26" s="125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80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7"/>
    </row>
    <row r="27" spans="1:140" ht="1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29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23"/>
      <c r="BD27" s="124"/>
      <c r="BE27" s="124"/>
      <c r="BF27" s="124"/>
      <c r="BG27" s="124"/>
      <c r="BH27" s="124"/>
      <c r="BI27" s="125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80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7"/>
    </row>
    <row r="28" spans="1:140" ht="1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29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23"/>
      <c r="BD28" s="124"/>
      <c r="BE28" s="124"/>
      <c r="BF28" s="124"/>
      <c r="BG28" s="124"/>
      <c r="BH28" s="124"/>
      <c r="BI28" s="125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80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7"/>
    </row>
    <row r="29" spans="1:140" ht="1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29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23"/>
      <c r="BD29" s="124"/>
      <c r="BE29" s="124"/>
      <c r="BF29" s="124"/>
      <c r="BG29" s="124"/>
      <c r="BH29" s="124"/>
      <c r="BI29" s="125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80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7"/>
    </row>
    <row r="30" spans="1:140" ht="1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29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23"/>
      <c r="BD30" s="124"/>
      <c r="BE30" s="124"/>
      <c r="BF30" s="124"/>
      <c r="BG30" s="124"/>
      <c r="BH30" s="124"/>
      <c r="BI30" s="125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80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7"/>
    </row>
    <row r="31" spans="1:140" ht="1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29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23"/>
      <c r="BD31" s="124"/>
      <c r="BE31" s="124"/>
      <c r="BF31" s="124"/>
      <c r="BG31" s="124"/>
      <c r="BH31" s="124"/>
      <c r="BI31" s="125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80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7"/>
    </row>
    <row r="32" spans="1:140" ht="1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5"/>
      <c r="AN32" s="121"/>
      <c r="AO32" s="124"/>
      <c r="AP32" s="124"/>
      <c r="AQ32" s="124"/>
      <c r="AR32" s="124"/>
      <c r="AS32" s="125"/>
      <c r="AT32" s="123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5"/>
      <c r="BJ32" s="112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9"/>
      <c r="CF32" s="112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9"/>
      <c r="CW32" s="47"/>
      <c r="CX32" s="118"/>
      <c r="CY32" s="118"/>
      <c r="CZ32" s="118"/>
      <c r="DA32" s="118"/>
      <c r="DB32" s="118"/>
      <c r="DC32" s="118"/>
      <c r="DD32" s="119"/>
      <c r="DE32" s="112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9"/>
      <c r="DT32" s="112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53"/>
    </row>
    <row r="33" spans="1:140" ht="1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29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23"/>
      <c r="BD33" s="124"/>
      <c r="BE33" s="124"/>
      <c r="BF33" s="124"/>
      <c r="BG33" s="124"/>
      <c r="BH33" s="124"/>
      <c r="BI33" s="125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80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7"/>
    </row>
    <row r="34" spans="1:140" ht="15" customHeight="1" thickBo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235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8"/>
      <c r="BF34" s="138"/>
      <c r="BG34" s="138"/>
      <c r="BH34" s="138"/>
      <c r="BI34" s="139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90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42"/>
    </row>
    <row r="35" spans="1:140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</row>
    <row r="36" spans="1:140" ht="15" customHeight="1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</row>
    <row r="37" spans="1:1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</row>
    <row r="38" spans="1:140" ht="15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</row>
    <row r="39" spans="1:140" ht="15" customHeight="1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</row>
    <row r="40" spans="1:140" ht="15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</row>
    <row r="41" spans="1:140" ht="15" customHeight="1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</row>
    <row r="42" spans="1:140" ht="15" customHeight="1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</row>
    <row r="43" spans="1:140" ht="15" customHeight="1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</row>
    <row r="44" spans="72:140" ht="12.75" hidden="1">
      <c r="BT44" s="4" t="s">
        <v>23</v>
      </c>
      <c r="EJ44" s="3" t="s">
        <v>24</v>
      </c>
    </row>
    <row r="45" spans="1:140" ht="12.7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</row>
    <row r="46" spans="1:140" ht="24" customHeight="1">
      <c r="A46" s="223" t="s">
        <v>12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222" t="s">
        <v>13</v>
      </c>
      <c r="AL46" s="223"/>
      <c r="AM46" s="223"/>
      <c r="AN46" s="223"/>
      <c r="AO46" s="223"/>
      <c r="AP46" s="224"/>
      <c r="AQ46" s="222" t="s">
        <v>25</v>
      </c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4"/>
      <c r="BC46" s="222" t="s">
        <v>26</v>
      </c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4"/>
      <c r="BU46" s="222" t="s">
        <v>197</v>
      </c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4"/>
      <c r="CH46" s="228" t="s">
        <v>16</v>
      </c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30"/>
      <c r="DK46" s="228" t="s">
        <v>28</v>
      </c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</row>
    <row r="47" spans="1:140" ht="78.7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225"/>
      <c r="AL47" s="226"/>
      <c r="AM47" s="226"/>
      <c r="AN47" s="226"/>
      <c r="AO47" s="226"/>
      <c r="AP47" s="227"/>
      <c r="AQ47" s="225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7"/>
      <c r="BC47" s="225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7"/>
      <c r="BU47" s="225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7"/>
      <c r="CH47" s="229" t="s">
        <v>29</v>
      </c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30"/>
      <c r="CX47" s="228" t="s">
        <v>58</v>
      </c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30"/>
      <c r="DK47" s="225" t="s">
        <v>30</v>
      </c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7"/>
      <c r="DX47" s="225" t="s">
        <v>31</v>
      </c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</row>
    <row r="48" spans="1:140" ht="14.25" customHeight="1" thickBot="1">
      <c r="A48" s="217">
        <v>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8"/>
      <c r="AK48" s="205">
        <v>2</v>
      </c>
      <c r="AL48" s="206"/>
      <c r="AM48" s="206"/>
      <c r="AN48" s="206"/>
      <c r="AO48" s="206"/>
      <c r="AP48" s="216"/>
      <c r="AQ48" s="205">
        <v>3</v>
      </c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16"/>
      <c r="BC48" s="205">
        <v>4</v>
      </c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16"/>
      <c r="BU48" s="205">
        <v>5</v>
      </c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16"/>
      <c r="CH48" s="205">
        <v>6</v>
      </c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16"/>
      <c r="CX48" s="205">
        <v>9</v>
      </c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16"/>
      <c r="DK48" s="283">
        <v>10</v>
      </c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20"/>
      <c r="DX48" s="205">
        <v>11</v>
      </c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</row>
    <row r="49" spans="1:140" ht="15" customHeight="1">
      <c r="A49" s="240" t="s">
        <v>198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09" t="s">
        <v>1</v>
      </c>
      <c r="AL49" s="210"/>
      <c r="AM49" s="210"/>
      <c r="AN49" s="210"/>
      <c r="AO49" s="210"/>
      <c r="AP49" s="210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1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1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1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1"/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239"/>
    </row>
    <row r="50" spans="1:140" ht="15" customHeight="1">
      <c r="A50" s="120" t="s">
        <v>199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203"/>
      <c r="AL50" s="204"/>
      <c r="AM50" s="204"/>
      <c r="AN50" s="204"/>
      <c r="AO50" s="204"/>
      <c r="AP50" s="204"/>
      <c r="AQ50" s="263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5"/>
      <c r="BC50" s="286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8"/>
      <c r="BU50" s="289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1"/>
      <c r="CH50" s="294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6"/>
      <c r="CX50" s="289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1"/>
      <c r="DK50" s="257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9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7"/>
    </row>
    <row r="51" spans="1:140" s="15" customFormat="1" ht="15" customHeight="1">
      <c r="A51" s="260" t="s">
        <v>167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2"/>
      <c r="AK51" s="129"/>
      <c r="AL51" s="130"/>
      <c r="AM51" s="130"/>
      <c r="AN51" s="130"/>
      <c r="AO51" s="130"/>
      <c r="AP51" s="130"/>
      <c r="AQ51" s="284" t="s">
        <v>139</v>
      </c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85">
        <f>820000+151000+1300000+64100+40000+1300000</f>
        <v>3675100</v>
      </c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92">
        <f>152500+274557.76+158000+218265.84+167000+264214.84+2849.66+164000+265081.89+172000+74039.75+272232.13+119000+21223.5</f>
        <v>2324965.3699999996</v>
      </c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85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85">
        <f aca="true" t="shared" si="0" ref="DK51:DK74">BU51-CH51</f>
        <v>1350134.6300000004</v>
      </c>
      <c r="DL51" s="293"/>
      <c r="DM51" s="293"/>
      <c r="DN51" s="293"/>
      <c r="DO51" s="293"/>
      <c r="DP51" s="293"/>
      <c r="DQ51" s="293"/>
      <c r="DR51" s="293"/>
      <c r="DS51" s="293"/>
      <c r="DT51" s="293"/>
      <c r="DU51" s="293"/>
      <c r="DV51" s="293"/>
      <c r="DW51" s="293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7"/>
    </row>
    <row r="52" spans="1:140" s="15" customFormat="1" ht="15" customHeight="1">
      <c r="A52" s="260" t="s">
        <v>167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2"/>
      <c r="AK52" s="129"/>
      <c r="AL52" s="130"/>
      <c r="AM52" s="130"/>
      <c r="AN52" s="130"/>
      <c r="AO52" s="130"/>
      <c r="AP52" s="130"/>
      <c r="AQ52" s="284" t="s">
        <v>144</v>
      </c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85">
        <f>3900+3900+3900</f>
        <v>11700</v>
      </c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92">
        <f>2400+1200+1200+1200+150</f>
        <v>6150</v>
      </c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85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85">
        <f t="shared" si="0"/>
        <v>5550</v>
      </c>
      <c r="DL52" s="293"/>
      <c r="DM52" s="293"/>
      <c r="DN52" s="293"/>
      <c r="DO52" s="293"/>
      <c r="DP52" s="293"/>
      <c r="DQ52" s="293"/>
      <c r="DR52" s="293"/>
      <c r="DS52" s="293"/>
      <c r="DT52" s="293"/>
      <c r="DU52" s="293"/>
      <c r="DV52" s="293"/>
      <c r="DW52" s="293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7"/>
    </row>
    <row r="53" spans="1:140" s="15" customFormat="1" ht="15" customHeight="1">
      <c r="A53" s="260" t="s">
        <v>167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129"/>
      <c r="AL53" s="130"/>
      <c r="AM53" s="130"/>
      <c r="AN53" s="130"/>
      <c r="AO53" s="130"/>
      <c r="AP53" s="130"/>
      <c r="AQ53" s="284" t="s">
        <v>140</v>
      </c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85">
        <f>400000+106600+380000+19300+380000</f>
        <v>1285900</v>
      </c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92">
        <f>106567.16+143922.55+144107.28+114977.01+362.3+127048.91+12469.19+17471.52</f>
        <v>666925.9199999999</v>
      </c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85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85">
        <f t="shared" si="0"/>
        <v>618974.0800000001</v>
      </c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7"/>
    </row>
    <row r="54" spans="1:140" s="15" customFormat="1" ht="13.5" customHeight="1">
      <c r="A54" s="260" t="s">
        <v>167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2"/>
      <c r="AK54" s="129"/>
      <c r="AL54" s="130"/>
      <c r="AM54" s="130"/>
      <c r="AN54" s="130"/>
      <c r="AO54" s="130"/>
      <c r="AP54" s="130"/>
      <c r="AQ54" s="284" t="s">
        <v>145</v>
      </c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85">
        <f>10500+10500+10500</f>
        <v>31500</v>
      </c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92">
        <f>2915.43+2207.9+2122.29+2388.09+2248.08+2197.58</f>
        <v>14079.369999999999</v>
      </c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85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85">
        <f t="shared" si="0"/>
        <v>17420.63</v>
      </c>
      <c r="DL54" s="293"/>
      <c r="DM54" s="293"/>
      <c r="DN54" s="293"/>
      <c r="DO54" s="293"/>
      <c r="DP54" s="293"/>
      <c r="DQ54" s="293"/>
      <c r="DR54" s="293"/>
      <c r="DS54" s="293"/>
      <c r="DT54" s="293"/>
      <c r="DU54" s="293"/>
      <c r="DV54" s="293"/>
      <c r="DW54" s="293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7"/>
    </row>
    <row r="55" spans="1:140" s="15" customFormat="1" ht="13.5" customHeight="1">
      <c r="A55" s="260" t="s">
        <v>167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2"/>
      <c r="AK55" s="129"/>
      <c r="AL55" s="130"/>
      <c r="AM55" s="130"/>
      <c r="AN55" s="130"/>
      <c r="AO55" s="130"/>
      <c r="AP55" s="130"/>
      <c r="AQ55" s="284" t="s">
        <v>156</v>
      </c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85">
        <f>600+600+200</f>
        <v>1400</v>
      </c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92">
        <v>0</v>
      </c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85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85">
        <f t="shared" si="0"/>
        <v>1400</v>
      </c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7"/>
    </row>
    <row r="56" spans="1:140" s="15" customFormat="1" ht="13.5" customHeight="1">
      <c r="A56" s="260" t="s">
        <v>167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2"/>
      <c r="AK56" s="129"/>
      <c r="AL56" s="130"/>
      <c r="AM56" s="130"/>
      <c r="AN56" s="130"/>
      <c r="AO56" s="130"/>
      <c r="AP56" s="130"/>
      <c r="AQ56" s="263" t="s">
        <v>187</v>
      </c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5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85">
        <f>300000+84300</f>
        <v>384300</v>
      </c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92">
        <f>91904.44+76698.62+62827.18+73858.64</f>
        <v>305288.88</v>
      </c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85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85">
        <f t="shared" si="0"/>
        <v>79011.12</v>
      </c>
      <c r="DL56" s="293"/>
      <c r="DM56" s="293"/>
      <c r="DN56" s="293"/>
      <c r="DO56" s="293"/>
      <c r="DP56" s="293"/>
      <c r="DQ56" s="293"/>
      <c r="DR56" s="293"/>
      <c r="DS56" s="293"/>
      <c r="DT56" s="293"/>
      <c r="DU56" s="293"/>
      <c r="DV56" s="293"/>
      <c r="DW56" s="293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7"/>
    </row>
    <row r="57" spans="1:140" ht="14.25" customHeight="1">
      <c r="A57" s="260" t="s">
        <v>167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2"/>
      <c r="AK57" s="121"/>
      <c r="AL57" s="124"/>
      <c r="AM57" s="124"/>
      <c r="AN57" s="124"/>
      <c r="AO57" s="124"/>
      <c r="AP57" s="125"/>
      <c r="AQ57" s="263" t="s">
        <v>188</v>
      </c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5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85">
        <f>100000+60000+600000</f>
        <v>760000</v>
      </c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92">
        <f>27981.61+28780.28+29523.74+24345.35+27251.68</f>
        <v>137882.66</v>
      </c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85" t="s">
        <v>174</v>
      </c>
      <c r="CY57" s="293"/>
      <c r="CZ57" s="293"/>
      <c r="DA57" s="293"/>
      <c r="DB57" s="293"/>
      <c r="DC57" s="293"/>
      <c r="DD57" s="293"/>
      <c r="DE57" s="293"/>
      <c r="DF57" s="293"/>
      <c r="DG57" s="293"/>
      <c r="DH57" s="293"/>
      <c r="DI57" s="293"/>
      <c r="DJ57" s="293"/>
      <c r="DK57" s="285">
        <f t="shared" si="0"/>
        <v>622117.34</v>
      </c>
      <c r="DL57" s="293"/>
      <c r="DM57" s="293"/>
      <c r="DN57" s="293"/>
      <c r="DO57" s="293"/>
      <c r="DP57" s="293"/>
      <c r="DQ57" s="293"/>
      <c r="DR57" s="293"/>
      <c r="DS57" s="293"/>
      <c r="DT57" s="293"/>
      <c r="DU57" s="293"/>
      <c r="DV57" s="293"/>
      <c r="DW57" s="293"/>
      <c r="DX57" s="112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53"/>
    </row>
    <row r="58" spans="1:140" ht="15" customHeight="1">
      <c r="A58" s="260" t="s">
        <v>167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2"/>
      <c r="AK58" s="129"/>
      <c r="AL58" s="130"/>
      <c r="AM58" s="130"/>
      <c r="AN58" s="130"/>
      <c r="AO58" s="130"/>
      <c r="AP58" s="130"/>
      <c r="AQ58" s="263" t="s">
        <v>189</v>
      </c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5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85">
        <f>28500+28500+28500</f>
        <v>85500</v>
      </c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92">
        <f>5166.04+9157.98+3005.7+5353.9</f>
        <v>22683.620000000003</v>
      </c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85"/>
      <c r="CY58" s="293"/>
      <c r="CZ58" s="293"/>
      <c r="DA58" s="293"/>
      <c r="DB58" s="293"/>
      <c r="DC58" s="293"/>
      <c r="DD58" s="293"/>
      <c r="DE58" s="293"/>
      <c r="DF58" s="293"/>
      <c r="DG58" s="293"/>
      <c r="DH58" s="293"/>
      <c r="DI58" s="293"/>
      <c r="DJ58" s="293"/>
      <c r="DK58" s="285">
        <f t="shared" si="0"/>
        <v>62816.38</v>
      </c>
      <c r="DL58" s="293"/>
      <c r="DM58" s="293"/>
      <c r="DN58" s="293"/>
      <c r="DO58" s="293"/>
      <c r="DP58" s="293"/>
      <c r="DQ58" s="293"/>
      <c r="DR58" s="293"/>
      <c r="DS58" s="293"/>
      <c r="DT58" s="293"/>
      <c r="DU58" s="293"/>
      <c r="DV58" s="293"/>
      <c r="DW58" s="293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7"/>
    </row>
    <row r="59" spans="1:140" ht="15" customHeight="1">
      <c r="A59" s="260" t="s">
        <v>167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2"/>
      <c r="AK59" s="129"/>
      <c r="AL59" s="130"/>
      <c r="AM59" s="130"/>
      <c r="AN59" s="130"/>
      <c r="AO59" s="130"/>
      <c r="AP59" s="130"/>
      <c r="AQ59" s="263" t="s">
        <v>146</v>
      </c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5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85">
        <f>60000+40000-10900-6300+21000</f>
        <v>103800</v>
      </c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92">
        <f>20703.96+2123+1075.2+2123+11296.56+235.4+3549.6+4698.2+1500+7019.6</f>
        <v>54324.52</v>
      </c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85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85">
        <f>BU59-CH59</f>
        <v>49475.48</v>
      </c>
      <c r="DL59" s="293"/>
      <c r="DM59" s="293"/>
      <c r="DN59" s="293"/>
      <c r="DO59" s="293"/>
      <c r="DP59" s="293"/>
      <c r="DQ59" s="293"/>
      <c r="DR59" s="293"/>
      <c r="DS59" s="293"/>
      <c r="DT59" s="293"/>
      <c r="DU59" s="293"/>
      <c r="DV59" s="293"/>
      <c r="DW59" s="293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7"/>
    </row>
    <row r="60" spans="1:140" ht="15" customHeight="1">
      <c r="A60" s="260" t="s">
        <v>167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2"/>
      <c r="AK60" s="129"/>
      <c r="AL60" s="130"/>
      <c r="AM60" s="130"/>
      <c r="AN60" s="130"/>
      <c r="AO60" s="130"/>
      <c r="AP60" s="130"/>
      <c r="AQ60" s="263" t="s">
        <v>195</v>
      </c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5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85">
        <v>46000</v>
      </c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92">
        <v>46000</v>
      </c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85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85">
        <f t="shared" si="0"/>
        <v>0</v>
      </c>
      <c r="DL60" s="293"/>
      <c r="DM60" s="293"/>
      <c r="DN60" s="293"/>
      <c r="DO60" s="293"/>
      <c r="DP60" s="293"/>
      <c r="DQ60" s="293"/>
      <c r="DR60" s="293"/>
      <c r="DS60" s="293"/>
      <c r="DT60" s="293"/>
      <c r="DU60" s="293"/>
      <c r="DV60" s="293"/>
      <c r="DW60" s="293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7"/>
    </row>
    <row r="61" spans="1:140" ht="15" customHeight="1">
      <c r="A61" s="260" t="s">
        <v>167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2"/>
      <c r="AK61" s="121"/>
      <c r="AL61" s="113"/>
      <c r="AM61" s="113"/>
      <c r="AN61" s="113"/>
      <c r="AO61" s="113"/>
      <c r="AP61" s="122"/>
      <c r="AQ61" s="263" t="s">
        <v>147</v>
      </c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5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85">
        <f>150000+30000+10900+6300+30000</f>
        <v>227200</v>
      </c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92">
        <f>46761+20900+55893.31+2500+2500+3000+2500+16732+2500+4880+4880+5000</f>
        <v>168046.31</v>
      </c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85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85">
        <f t="shared" si="0"/>
        <v>59153.69</v>
      </c>
      <c r="DL61" s="293"/>
      <c r="DM61" s="293"/>
      <c r="DN61" s="293"/>
      <c r="DO61" s="293"/>
      <c r="DP61" s="293"/>
      <c r="DQ61" s="293"/>
      <c r="DR61" s="293"/>
      <c r="DS61" s="293"/>
      <c r="DT61" s="293"/>
      <c r="DU61" s="293"/>
      <c r="DV61" s="293"/>
      <c r="DW61" s="293"/>
      <c r="DX61" s="112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4"/>
    </row>
    <row r="62" spans="1:140" s="15" customFormat="1" ht="15" customHeight="1">
      <c r="A62" s="260" t="s">
        <v>167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121"/>
      <c r="AL62" s="237"/>
      <c r="AM62" s="237"/>
      <c r="AN62" s="237"/>
      <c r="AO62" s="237"/>
      <c r="AP62" s="238"/>
      <c r="AQ62" s="263" t="s">
        <v>141</v>
      </c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5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85">
        <f>12700+20000+18000</f>
        <v>50700</v>
      </c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92">
        <f>3157.18+20.35+20000+1023.01+18274.7</f>
        <v>42475.24</v>
      </c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85"/>
      <c r="CY62" s="293"/>
      <c r="CZ62" s="293"/>
      <c r="DA62" s="293"/>
      <c r="DB62" s="293"/>
      <c r="DC62" s="293"/>
      <c r="DD62" s="293"/>
      <c r="DE62" s="293"/>
      <c r="DF62" s="293"/>
      <c r="DG62" s="293"/>
      <c r="DH62" s="293"/>
      <c r="DI62" s="293"/>
      <c r="DJ62" s="293"/>
      <c r="DK62" s="285">
        <f t="shared" si="0"/>
        <v>8224.760000000002</v>
      </c>
      <c r="DL62" s="293"/>
      <c r="DM62" s="293"/>
      <c r="DN62" s="293"/>
      <c r="DO62" s="293"/>
      <c r="DP62" s="293"/>
      <c r="DQ62" s="293"/>
      <c r="DR62" s="293"/>
      <c r="DS62" s="293"/>
      <c r="DT62" s="293"/>
      <c r="DU62" s="293"/>
      <c r="DV62" s="293"/>
      <c r="DW62" s="293"/>
      <c r="DX62" s="112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56"/>
    </row>
    <row r="63" spans="1:140" ht="15" customHeight="1">
      <c r="A63" s="260" t="s">
        <v>167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29"/>
      <c r="AL63" s="130"/>
      <c r="AM63" s="130"/>
      <c r="AN63" s="130"/>
      <c r="AO63" s="130"/>
      <c r="AP63" s="130"/>
      <c r="AQ63" s="263" t="s">
        <v>142</v>
      </c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5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85">
        <f>70000-20000+60000+60000</f>
        <v>170000</v>
      </c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92">
        <f>3500+4024+11536.17+26747.05+2300+14374.05+1586.8+1450</f>
        <v>65518.07000000001</v>
      </c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57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9"/>
      <c r="DK63" s="285">
        <f t="shared" si="0"/>
        <v>104481.93</v>
      </c>
      <c r="DL63" s="293"/>
      <c r="DM63" s="293"/>
      <c r="DN63" s="293"/>
      <c r="DO63" s="293"/>
      <c r="DP63" s="293"/>
      <c r="DQ63" s="293"/>
      <c r="DR63" s="293"/>
      <c r="DS63" s="293"/>
      <c r="DT63" s="293"/>
      <c r="DU63" s="293"/>
      <c r="DV63" s="293"/>
      <c r="DW63" s="293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7"/>
    </row>
    <row r="64" spans="1:140" ht="15" customHeight="1">
      <c r="A64" s="260" t="s">
        <v>167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129"/>
      <c r="AL64" s="130"/>
      <c r="AM64" s="130"/>
      <c r="AN64" s="130"/>
      <c r="AO64" s="130"/>
      <c r="AP64" s="130"/>
      <c r="AQ64" s="263" t="s">
        <v>190</v>
      </c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5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57">
        <f>300000+350000-90000+350000</f>
        <v>910000</v>
      </c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9"/>
      <c r="CH64" s="267">
        <f>48039.35+12626.7+537.6+23035.11+55059.69+1450+22284.19+17537.46+50653.52+3500+5278.7+27982.81+18787.23+8943.21+29375.9+13690.22+54910.04+51027.63+15479.76</f>
        <v>460199.12</v>
      </c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9"/>
      <c r="CX64" s="257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9"/>
      <c r="DK64" s="257">
        <f>BU64-CH64</f>
        <v>449800.88</v>
      </c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9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7"/>
    </row>
    <row r="65" spans="1:140" ht="15" customHeight="1">
      <c r="A65" s="276" t="s">
        <v>167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8"/>
      <c r="AK65" s="129"/>
      <c r="AL65" s="130"/>
      <c r="AM65" s="130"/>
      <c r="AN65" s="130"/>
      <c r="AO65" s="130"/>
      <c r="AP65" s="130"/>
      <c r="AQ65" s="263" t="s">
        <v>196</v>
      </c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5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57">
        <v>15300</v>
      </c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9"/>
      <c r="CH65" s="267">
        <v>15300</v>
      </c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9"/>
      <c r="CX65" s="257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9"/>
      <c r="DK65" s="257">
        <f>BU65-CH65</f>
        <v>0</v>
      </c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9"/>
      <c r="DX65" s="257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9"/>
    </row>
    <row r="66" spans="1:140" ht="15" customHeight="1">
      <c r="A66" s="273" t="s">
        <v>202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5"/>
      <c r="AK66" s="123" t="s">
        <v>174</v>
      </c>
      <c r="AL66" s="124"/>
      <c r="AM66" s="124"/>
      <c r="AN66" s="124"/>
      <c r="AO66" s="124"/>
      <c r="AP66" s="125"/>
      <c r="AQ66" s="263" t="s">
        <v>146</v>
      </c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5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57">
        <v>10000</v>
      </c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9"/>
      <c r="CH66" s="267">
        <v>10000</v>
      </c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9"/>
      <c r="CX66" s="270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2"/>
      <c r="DK66" s="257">
        <f>AU66-BH66</f>
        <v>0</v>
      </c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9"/>
      <c r="DX66" s="257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9"/>
    </row>
    <row r="67" spans="1:140" ht="15" customHeight="1">
      <c r="A67" s="260" t="s">
        <v>202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2"/>
      <c r="AK67" s="123" t="s">
        <v>174</v>
      </c>
      <c r="AL67" s="124"/>
      <c r="AM67" s="124"/>
      <c r="AN67" s="124"/>
      <c r="AO67" s="124"/>
      <c r="AP67" s="125"/>
      <c r="AQ67" s="263" t="s">
        <v>148</v>
      </c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5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57">
        <v>15000</v>
      </c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9"/>
      <c r="CH67" s="267">
        <v>15000</v>
      </c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9"/>
      <c r="CX67" s="270" t="s">
        <v>174</v>
      </c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2"/>
      <c r="DK67" s="257">
        <f>AU67-BH67</f>
        <v>0</v>
      </c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9"/>
      <c r="DX67" s="257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9"/>
    </row>
    <row r="68" spans="1:140" ht="15" customHeight="1">
      <c r="A68" s="300" t="s">
        <v>202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2"/>
      <c r="AK68" s="123" t="s">
        <v>174</v>
      </c>
      <c r="AL68" s="124"/>
      <c r="AM68" s="124"/>
      <c r="AN68" s="124"/>
      <c r="AO68" s="124"/>
      <c r="AP68" s="125"/>
      <c r="AQ68" s="263" t="s">
        <v>142</v>
      </c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5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57">
        <v>20300</v>
      </c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9"/>
      <c r="CH68" s="267">
        <f>13000+2190</f>
        <v>15190</v>
      </c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9"/>
      <c r="CX68" s="270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2"/>
      <c r="DK68" s="257">
        <f>BU68-CH68</f>
        <v>5110</v>
      </c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9"/>
      <c r="DX68" s="257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9"/>
    </row>
    <row r="69" spans="1:140" ht="15" customHeight="1">
      <c r="A69" s="297" t="s">
        <v>194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9"/>
      <c r="AK69" s="129"/>
      <c r="AL69" s="130"/>
      <c r="AM69" s="130"/>
      <c r="AN69" s="130"/>
      <c r="AO69" s="130"/>
      <c r="AP69" s="130"/>
      <c r="AQ69" s="263" t="s">
        <v>179</v>
      </c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5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57">
        <f>269800+278200+278100+278100</f>
        <v>1104200</v>
      </c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9"/>
      <c r="CH69" s="267">
        <f>20758.82+122017.13+127023.79+92677.58+21695.31+332759.61+1039.36</f>
        <v>717971.6</v>
      </c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9"/>
      <c r="CX69" s="257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9"/>
      <c r="DK69" s="257">
        <f>BU69-CH69</f>
        <v>386228.4</v>
      </c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9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7"/>
    </row>
    <row r="70" spans="1:140" ht="15" customHeight="1">
      <c r="A70" s="260" t="s">
        <v>194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2"/>
      <c r="AK70" s="129"/>
      <c r="AL70" s="130"/>
      <c r="AM70" s="130"/>
      <c r="AN70" s="130"/>
      <c r="AO70" s="130"/>
      <c r="AP70" s="130"/>
      <c r="AQ70" s="263" t="s">
        <v>180</v>
      </c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5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57">
        <f>81500+84000+84000+84000</f>
        <v>333500</v>
      </c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9"/>
      <c r="CH70" s="267">
        <f>1059+37383+43038+27989+95940</f>
        <v>205409</v>
      </c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9"/>
      <c r="CX70" s="257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9"/>
      <c r="DK70" s="257">
        <f>BU70-CH70</f>
        <v>128091</v>
      </c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9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7"/>
    </row>
    <row r="71" spans="1:140" ht="15" customHeight="1">
      <c r="A71" s="260" t="s">
        <v>191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2"/>
      <c r="AK71" s="129"/>
      <c r="AL71" s="130"/>
      <c r="AM71" s="130"/>
      <c r="AN71" s="130"/>
      <c r="AO71" s="130"/>
      <c r="AP71" s="130"/>
      <c r="AQ71" s="263" t="s">
        <v>146</v>
      </c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5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57">
        <v>300000</v>
      </c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9"/>
      <c r="CH71" s="292">
        <v>0</v>
      </c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57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9"/>
      <c r="DK71" s="285">
        <f t="shared" si="0"/>
        <v>300000</v>
      </c>
      <c r="DL71" s="293"/>
      <c r="DM71" s="293"/>
      <c r="DN71" s="293"/>
      <c r="DO71" s="293"/>
      <c r="DP71" s="293"/>
      <c r="DQ71" s="293"/>
      <c r="DR71" s="293"/>
      <c r="DS71" s="293"/>
      <c r="DT71" s="293"/>
      <c r="DU71" s="293"/>
      <c r="DV71" s="293"/>
      <c r="DW71" s="293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7"/>
    </row>
    <row r="72" spans="1:140" ht="15" customHeight="1">
      <c r="A72" s="260" t="s">
        <v>182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2"/>
      <c r="AK72" s="121"/>
      <c r="AL72" s="113"/>
      <c r="AM72" s="113"/>
      <c r="AN72" s="113"/>
      <c r="AO72" s="113"/>
      <c r="AP72" s="122"/>
      <c r="AQ72" s="263" t="s">
        <v>148</v>
      </c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22"/>
      <c r="BD72" s="91"/>
      <c r="BE72" s="305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7"/>
      <c r="BU72" s="257">
        <v>44000</v>
      </c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9"/>
      <c r="CH72" s="292">
        <v>44000</v>
      </c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57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9"/>
      <c r="DK72" s="285">
        <f t="shared" si="0"/>
        <v>0</v>
      </c>
      <c r="DL72" s="293"/>
      <c r="DM72" s="293"/>
      <c r="DN72" s="293"/>
      <c r="DO72" s="293"/>
      <c r="DP72" s="293"/>
      <c r="DQ72" s="293"/>
      <c r="DR72" s="293"/>
      <c r="DS72" s="293"/>
      <c r="DT72" s="293"/>
      <c r="DU72" s="293"/>
      <c r="DV72" s="293"/>
      <c r="DW72" s="293"/>
      <c r="DX72" s="112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4"/>
    </row>
    <row r="73" spans="1:140" ht="15" customHeight="1">
      <c r="A73" s="260" t="s">
        <v>184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2"/>
      <c r="AK73" s="129"/>
      <c r="AL73" s="130"/>
      <c r="AM73" s="130"/>
      <c r="AN73" s="130"/>
      <c r="AO73" s="130"/>
      <c r="AP73" s="130"/>
      <c r="AQ73" s="284" t="s">
        <v>144</v>
      </c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57">
        <v>2200</v>
      </c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9"/>
      <c r="CH73" s="292">
        <f>900+500+400</f>
        <v>1800</v>
      </c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57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9"/>
      <c r="DK73" s="303">
        <f>BU73-CH73</f>
        <v>400</v>
      </c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7"/>
    </row>
    <row r="74" spans="1:140" ht="15" customHeight="1">
      <c r="A74" s="260" t="s">
        <v>184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2"/>
      <c r="AK74" s="129"/>
      <c r="AL74" s="130"/>
      <c r="AM74" s="130"/>
      <c r="AN74" s="130"/>
      <c r="AO74" s="130"/>
      <c r="AP74" s="130"/>
      <c r="AQ74" s="284" t="s">
        <v>156</v>
      </c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57">
        <f>4800+600</f>
        <v>5400</v>
      </c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9"/>
      <c r="CH74" s="292">
        <f>1070+700+700+1400</f>
        <v>3870</v>
      </c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57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9"/>
      <c r="DK74" s="303">
        <f t="shared" si="0"/>
        <v>1530</v>
      </c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7"/>
    </row>
    <row r="75" spans="1:140" ht="24" customHeight="1" thickBot="1">
      <c r="A75" s="233" t="s">
        <v>32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4"/>
      <c r="AK75" s="235" t="s">
        <v>33</v>
      </c>
      <c r="AL75" s="136"/>
      <c r="AM75" s="136"/>
      <c r="AN75" s="136"/>
      <c r="AO75" s="136"/>
      <c r="AP75" s="136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  <c r="BC75" s="309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1"/>
      <c r="BU75" s="313">
        <f>-SUM(BU51:BU74)</f>
        <v>-9593000</v>
      </c>
      <c r="BV75" s="314"/>
      <c r="BW75" s="314"/>
      <c r="BX75" s="314"/>
      <c r="BY75" s="314"/>
      <c r="BZ75" s="314"/>
      <c r="CA75" s="314"/>
      <c r="CB75" s="314"/>
      <c r="CC75" s="314"/>
      <c r="CD75" s="314"/>
      <c r="CE75" s="314"/>
      <c r="CF75" s="314"/>
      <c r="CG75" s="314"/>
      <c r="CH75" s="292">
        <f>SUM(CH50:CH74)</f>
        <v>5343079.68</v>
      </c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312"/>
      <c r="CY75" s="312"/>
      <c r="CZ75" s="312"/>
      <c r="DA75" s="312"/>
      <c r="DB75" s="312"/>
      <c r="DC75" s="312"/>
      <c r="DD75" s="312"/>
      <c r="DE75" s="312"/>
      <c r="DF75" s="312"/>
      <c r="DG75" s="312"/>
      <c r="DH75" s="312"/>
      <c r="DI75" s="312"/>
      <c r="DJ75" s="312"/>
      <c r="DK75" s="313">
        <f>SUM(DK51:DK74)</f>
        <v>4249920.32</v>
      </c>
      <c r="DL75" s="313"/>
      <c r="DM75" s="313"/>
      <c r="DN75" s="313"/>
      <c r="DO75" s="313"/>
      <c r="DP75" s="313"/>
      <c r="DQ75" s="313"/>
      <c r="DR75" s="313"/>
      <c r="DS75" s="313"/>
      <c r="DT75" s="313"/>
      <c r="DU75" s="313"/>
      <c r="DV75" s="313"/>
      <c r="DW75" s="313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2"/>
    </row>
    <row r="76" spans="1:140" ht="35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</row>
    <row r="77" spans="1:140" ht="12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</row>
    <row r="78" spans="1:140" ht="8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</row>
    <row r="79" spans="1:140" ht="9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</row>
    <row r="80" spans="56:140" ht="12.75">
      <c r="BD80" s="4" t="s">
        <v>34</v>
      </c>
      <c r="BT80" s="4"/>
      <c r="EJ80" s="3" t="s">
        <v>35</v>
      </c>
    </row>
    <row r="81" spans="1:140" ht="12.75">
      <c r="A81" s="236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  <c r="EI81" s="236"/>
      <c r="EJ81" s="236"/>
    </row>
    <row r="82" spans="1:140" ht="11.25" customHeight="1">
      <c r="A82" s="223" t="s">
        <v>12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4"/>
      <c r="AP82" s="222" t="s">
        <v>13</v>
      </c>
      <c r="AQ82" s="223"/>
      <c r="AR82" s="223"/>
      <c r="AS82" s="223"/>
      <c r="AT82" s="223"/>
      <c r="AU82" s="224"/>
      <c r="AV82" s="222" t="s">
        <v>36</v>
      </c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4"/>
      <c r="BL82" s="222" t="s">
        <v>37</v>
      </c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4"/>
      <c r="CF82" s="228" t="s">
        <v>16</v>
      </c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30"/>
      <c r="DT82" s="222" t="s">
        <v>17</v>
      </c>
      <c r="DU82" s="223"/>
      <c r="DV82" s="223"/>
      <c r="DW82" s="223"/>
      <c r="DX82" s="223"/>
      <c r="DY82" s="223"/>
      <c r="DZ82" s="223"/>
      <c r="EA82" s="223"/>
      <c r="EB82" s="223"/>
      <c r="EC82" s="223"/>
      <c r="ED82" s="223"/>
      <c r="EE82" s="223"/>
      <c r="EF82" s="223"/>
      <c r="EG82" s="223"/>
      <c r="EH82" s="223"/>
      <c r="EI82" s="223"/>
      <c r="EJ82" s="223"/>
    </row>
    <row r="83" spans="1:140" ht="69.75" customHeight="1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7"/>
      <c r="AP83" s="225"/>
      <c r="AQ83" s="226"/>
      <c r="AR83" s="226"/>
      <c r="AS83" s="226"/>
      <c r="AT83" s="226"/>
      <c r="AU83" s="227"/>
      <c r="AV83" s="225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7"/>
      <c r="BL83" s="225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7"/>
      <c r="CF83" s="229" t="s">
        <v>38</v>
      </c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30"/>
      <c r="CW83" s="88" t="s">
        <v>19</v>
      </c>
      <c r="CX83" s="229"/>
      <c r="CY83" s="229"/>
      <c r="CZ83" s="229"/>
      <c r="DA83" s="229"/>
      <c r="DB83" s="229"/>
      <c r="DC83" s="229"/>
      <c r="DD83" s="230"/>
      <c r="DE83" s="228" t="s">
        <v>58</v>
      </c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30"/>
      <c r="DT83" s="225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</row>
    <row r="84" spans="1:140" ht="12" thickBot="1">
      <c r="A84" s="217">
        <v>1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05">
        <v>2</v>
      </c>
      <c r="AQ84" s="206"/>
      <c r="AR84" s="206"/>
      <c r="AS84" s="206"/>
      <c r="AT84" s="206"/>
      <c r="AU84" s="216"/>
      <c r="AV84" s="205">
        <v>3</v>
      </c>
      <c r="AW84" s="206"/>
      <c r="AX84" s="206"/>
      <c r="AY84" s="206"/>
      <c r="AZ84" s="206"/>
      <c r="BA84" s="206"/>
      <c r="BB84" s="206"/>
      <c r="BC84" s="206"/>
      <c r="BD84" s="206"/>
      <c r="BE84" s="219"/>
      <c r="BF84" s="219"/>
      <c r="BG84" s="219"/>
      <c r="BH84" s="219"/>
      <c r="BI84" s="219"/>
      <c r="BJ84" s="219"/>
      <c r="BK84" s="220"/>
      <c r="BL84" s="205">
        <v>4</v>
      </c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16"/>
      <c r="CF84" s="205">
        <v>5</v>
      </c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16"/>
      <c r="CW84" s="89">
        <v>6</v>
      </c>
      <c r="CX84" s="206"/>
      <c r="CY84" s="206"/>
      <c r="CZ84" s="206"/>
      <c r="DA84" s="206"/>
      <c r="DB84" s="206"/>
      <c r="DC84" s="206"/>
      <c r="DD84" s="216"/>
      <c r="DE84" s="205">
        <v>8</v>
      </c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16"/>
      <c r="DT84" s="205">
        <v>9</v>
      </c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206"/>
      <c r="EG84" s="206"/>
      <c r="EH84" s="206"/>
      <c r="EI84" s="206"/>
      <c r="EJ84" s="206"/>
    </row>
    <row r="85" spans="1:140" ht="23.25" customHeight="1">
      <c r="A85" s="207" t="s">
        <v>39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8"/>
      <c r="AP85" s="209" t="s">
        <v>40</v>
      </c>
      <c r="AQ85" s="210"/>
      <c r="AR85" s="210"/>
      <c r="AS85" s="210"/>
      <c r="AT85" s="210"/>
      <c r="AU85" s="210"/>
      <c r="AV85" s="211"/>
      <c r="AW85" s="211"/>
      <c r="AX85" s="211"/>
      <c r="AY85" s="211"/>
      <c r="AZ85" s="211"/>
      <c r="BA85" s="211"/>
      <c r="BB85" s="211"/>
      <c r="BC85" s="211"/>
      <c r="BD85" s="211"/>
      <c r="BE85" s="212"/>
      <c r="BF85" s="213"/>
      <c r="BG85" s="213"/>
      <c r="BH85" s="213"/>
      <c r="BI85" s="213"/>
      <c r="BJ85" s="213"/>
      <c r="BK85" s="214"/>
      <c r="BL85" s="110">
        <v>-808800</v>
      </c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0">
        <f>-CH75</f>
        <v>-5343079.68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81"/>
      <c r="CX85" s="111"/>
      <c r="CY85" s="111"/>
      <c r="CZ85" s="111"/>
      <c r="DA85" s="111"/>
      <c r="DB85" s="111"/>
      <c r="DC85" s="111"/>
      <c r="DD85" s="111"/>
      <c r="DE85" s="110">
        <f>-1*CX75</f>
        <v>0</v>
      </c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0">
        <f>DK75</f>
        <v>4249920.32</v>
      </c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215"/>
    </row>
    <row r="86" spans="1:140" ht="15" customHeight="1">
      <c r="A86" s="202" t="s">
        <v>22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3" t="s">
        <v>41</v>
      </c>
      <c r="AQ86" s="204"/>
      <c r="AR86" s="204"/>
      <c r="AS86" s="204"/>
      <c r="AT86" s="204"/>
      <c r="AU86" s="204"/>
      <c r="AV86" s="130"/>
      <c r="AW86" s="130"/>
      <c r="AX86" s="130"/>
      <c r="AY86" s="130"/>
      <c r="AZ86" s="130"/>
      <c r="BA86" s="130"/>
      <c r="BB86" s="130"/>
      <c r="BC86" s="130"/>
      <c r="BD86" s="130"/>
      <c r="BE86" s="123"/>
      <c r="BF86" s="124"/>
      <c r="BG86" s="124"/>
      <c r="BH86" s="124"/>
      <c r="BI86" s="124"/>
      <c r="BJ86" s="124"/>
      <c r="BK86" s="125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82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47"/>
    </row>
    <row r="87" spans="1:140" ht="23.25" customHeight="1">
      <c r="A87" s="188" t="s">
        <v>42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9"/>
      <c r="AP87" s="129" t="s">
        <v>43</v>
      </c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23"/>
      <c r="BF87" s="124"/>
      <c r="BG87" s="124"/>
      <c r="BH87" s="124"/>
      <c r="BI87" s="124"/>
      <c r="BJ87" s="124"/>
      <c r="BK87" s="125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82"/>
      <c r="CX87" s="109"/>
      <c r="CY87" s="109"/>
      <c r="CZ87" s="109"/>
      <c r="DA87" s="109"/>
      <c r="DB87" s="109"/>
      <c r="DC87" s="109"/>
      <c r="DD87" s="109"/>
      <c r="DE87" s="106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47"/>
    </row>
    <row r="88" spans="1:140" ht="15" customHeight="1">
      <c r="A88" s="180" t="s">
        <v>44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1"/>
      <c r="AP88" s="182"/>
      <c r="AQ88" s="183"/>
      <c r="AR88" s="183"/>
      <c r="AS88" s="183"/>
      <c r="AT88" s="183"/>
      <c r="AU88" s="184"/>
      <c r="AV88" s="185" t="s">
        <v>72</v>
      </c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1"/>
      <c r="BL88" s="159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1"/>
      <c r="CF88" s="159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1"/>
      <c r="CW88" s="190"/>
      <c r="CX88" s="191"/>
      <c r="CY88" s="191"/>
      <c r="CZ88" s="191"/>
      <c r="DA88" s="191"/>
      <c r="DB88" s="191"/>
      <c r="DC88" s="191"/>
      <c r="DD88" s="193"/>
      <c r="DE88" s="159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6"/>
      <c r="DT88" s="190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2"/>
    </row>
    <row r="89" spans="1:140" ht="32.25" customHeight="1">
      <c r="A89" s="186" t="s">
        <v>68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7"/>
      <c r="AP89" s="200"/>
      <c r="AQ89" s="174"/>
      <c r="AR89" s="174"/>
      <c r="AS89" s="174"/>
      <c r="AT89" s="174"/>
      <c r="AU89" s="201"/>
      <c r="AV89" s="162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4"/>
      <c r="BL89" s="162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4"/>
      <c r="CF89" s="162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4"/>
      <c r="CW89" s="162"/>
      <c r="CX89" s="166"/>
      <c r="CY89" s="166"/>
      <c r="CZ89" s="166"/>
      <c r="DA89" s="166"/>
      <c r="DB89" s="166"/>
      <c r="DC89" s="166"/>
      <c r="DD89" s="194"/>
      <c r="DE89" s="197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9"/>
      <c r="DT89" s="165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7"/>
    </row>
    <row r="90" spans="1:140" ht="15" customHeight="1">
      <c r="A90" s="170" t="s">
        <v>66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29"/>
      <c r="AQ90" s="130"/>
      <c r="AR90" s="130"/>
      <c r="AS90" s="130"/>
      <c r="AT90" s="130"/>
      <c r="AU90" s="130"/>
      <c r="AV90" s="130" t="s">
        <v>73</v>
      </c>
      <c r="AW90" s="130"/>
      <c r="AX90" s="130"/>
      <c r="AY90" s="130"/>
      <c r="AZ90" s="130"/>
      <c r="BA90" s="130"/>
      <c r="BB90" s="130"/>
      <c r="BC90" s="130"/>
      <c r="BD90" s="130"/>
      <c r="BE90" s="123"/>
      <c r="BF90" s="124"/>
      <c r="BG90" s="124"/>
      <c r="BH90" s="124"/>
      <c r="BI90" s="124"/>
      <c r="BJ90" s="124"/>
      <c r="BK90" s="12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82"/>
      <c r="CX90" s="109"/>
      <c r="CY90" s="109"/>
      <c r="CZ90" s="109"/>
      <c r="DA90" s="109"/>
      <c r="DB90" s="109"/>
      <c r="DC90" s="109"/>
      <c r="DD90" s="109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47"/>
    </row>
    <row r="91" spans="1:140" ht="15" customHeight="1">
      <c r="A91" s="170" t="s">
        <v>67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29"/>
      <c r="AQ91" s="130"/>
      <c r="AR91" s="130"/>
      <c r="AS91" s="130"/>
      <c r="AT91" s="130"/>
      <c r="AU91" s="130"/>
      <c r="AV91" s="130" t="s">
        <v>74</v>
      </c>
      <c r="AW91" s="130"/>
      <c r="AX91" s="130"/>
      <c r="AY91" s="130"/>
      <c r="AZ91" s="130"/>
      <c r="BA91" s="130"/>
      <c r="BB91" s="130"/>
      <c r="BC91" s="130"/>
      <c r="BD91" s="130"/>
      <c r="BE91" s="123"/>
      <c r="BF91" s="124"/>
      <c r="BG91" s="124"/>
      <c r="BH91" s="124"/>
      <c r="BI91" s="124"/>
      <c r="BJ91" s="124"/>
      <c r="BK91" s="125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82"/>
      <c r="CX91" s="109"/>
      <c r="CY91" s="109"/>
      <c r="CZ91" s="109"/>
      <c r="DA91" s="109"/>
      <c r="DB91" s="109"/>
      <c r="DC91" s="109"/>
      <c r="DD91" s="109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47"/>
    </row>
    <row r="92" spans="1:140" ht="28.5" customHeight="1">
      <c r="A92" s="186" t="s">
        <v>69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7"/>
      <c r="AP92" s="129"/>
      <c r="AQ92" s="130"/>
      <c r="AR92" s="130"/>
      <c r="AS92" s="130"/>
      <c r="AT92" s="130"/>
      <c r="AU92" s="130"/>
      <c r="AV92" s="130" t="s">
        <v>75</v>
      </c>
      <c r="AW92" s="130"/>
      <c r="AX92" s="130"/>
      <c r="AY92" s="130"/>
      <c r="AZ92" s="130"/>
      <c r="BA92" s="130"/>
      <c r="BB92" s="130"/>
      <c r="BC92" s="130"/>
      <c r="BD92" s="130"/>
      <c r="BE92" s="123"/>
      <c r="BF92" s="124"/>
      <c r="BG92" s="124"/>
      <c r="BH92" s="124"/>
      <c r="BI92" s="124"/>
      <c r="BJ92" s="124"/>
      <c r="BK92" s="125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82"/>
      <c r="CX92" s="109"/>
      <c r="CY92" s="109"/>
      <c r="CZ92" s="109"/>
      <c r="DA92" s="109"/>
      <c r="DB92" s="109"/>
      <c r="DC92" s="109"/>
      <c r="DD92" s="109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47"/>
    </row>
    <row r="93" spans="1:140" ht="15" customHeight="1">
      <c r="A93" s="179" t="s">
        <v>70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29"/>
      <c r="AQ93" s="130"/>
      <c r="AR93" s="130"/>
      <c r="AS93" s="130"/>
      <c r="AT93" s="130"/>
      <c r="AU93" s="130"/>
      <c r="AV93" s="130" t="s">
        <v>76</v>
      </c>
      <c r="AW93" s="130"/>
      <c r="AX93" s="130"/>
      <c r="AY93" s="130"/>
      <c r="AZ93" s="130"/>
      <c r="BA93" s="130"/>
      <c r="BB93" s="130"/>
      <c r="BC93" s="130"/>
      <c r="BD93" s="130"/>
      <c r="BE93" s="123"/>
      <c r="BF93" s="124"/>
      <c r="BG93" s="124"/>
      <c r="BH93" s="124"/>
      <c r="BI93" s="124"/>
      <c r="BJ93" s="124"/>
      <c r="BK93" s="125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82"/>
      <c r="CX93" s="109"/>
      <c r="CY93" s="109"/>
      <c r="CZ93" s="109"/>
      <c r="DA93" s="109"/>
      <c r="DB93" s="109"/>
      <c r="DC93" s="109"/>
      <c r="DD93" s="109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47"/>
    </row>
    <row r="94" spans="1:140" ht="15" customHeight="1">
      <c r="A94" s="170" t="s">
        <v>71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29"/>
      <c r="AQ94" s="130"/>
      <c r="AR94" s="130"/>
      <c r="AS94" s="130"/>
      <c r="AT94" s="130"/>
      <c r="AU94" s="130"/>
      <c r="AV94" s="130" t="s">
        <v>77</v>
      </c>
      <c r="AW94" s="130"/>
      <c r="AX94" s="130"/>
      <c r="AY94" s="130"/>
      <c r="AZ94" s="130"/>
      <c r="BA94" s="130"/>
      <c r="BB94" s="130"/>
      <c r="BC94" s="130"/>
      <c r="BD94" s="130"/>
      <c r="BE94" s="123"/>
      <c r="BF94" s="124"/>
      <c r="BG94" s="124"/>
      <c r="BH94" s="124"/>
      <c r="BI94" s="124"/>
      <c r="BJ94" s="124"/>
      <c r="BK94" s="125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82"/>
      <c r="CX94" s="109"/>
      <c r="CY94" s="109"/>
      <c r="CZ94" s="109"/>
      <c r="DA94" s="109"/>
      <c r="DB94" s="109"/>
      <c r="DC94" s="109"/>
      <c r="DD94" s="109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47"/>
    </row>
    <row r="95" spans="1:140" ht="24.75" customHeight="1">
      <c r="A95" s="186" t="s">
        <v>108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7"/>
      <c r="AP95" s="129"/>
      <c r="AQ95" s="130"/>
      <c r="AR95" s="130"/>
      <c r="AS95" s="130"/>
      <c r="AT95" s="130"/>
      <c r="AU95" s="130"/>
      <c r="AV95" s="156" t="s">
        <v>78</v>
      </c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8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82"/>
      <c r="CX95" s="109"/>
      <c r="CY95" s="109"/>
      <c r="CZ95" s="109"/>
      <c r="DA95" s="109"/>
      <c r="DB95" s="109"/>
      <c r="DC95" s="109"/>
      <c r="DD95" s="109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47"/>
    </row>
    <row r="96" spans="1:140" ht="17.25" customHeight="1">
      <c r="A96" s="179" t="s">
        <v>118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200"/>
      <c r="AQ96" s="174"/>
      <c r="AR96" s="174"/>
      <c r="AS96" s="174"/>
      <c r="AT96" s="174"/>
      <c r="AU96" s="201"/>
      <c r="AV96" s="130" t="s">
        <v>117</v>
      </c>
      <c r="AW96" s="130"/>
      <c r="AX96" s="130"/>
      <c r="AY96" s="130"/>
      <c r="AZ96" s="130"/>
      <c r="BA96" s="130"/>
      <c r="BB96" s="130"/>
      <c r="BC96" s="130"/>
      <c r="BD96" s="130"/>
      <c r="BE96" s="123"/>
      <c r="BF96" s="124"/>
      <c r="BG96" s="124"/>
      <c r="BH96" s="124"/>
      <c r="BI96" s="124"/>
      <c r="BJ96" s="124"/>
      <c r="BK96" s="125"/>
      <c r="BL96" s="197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9"/>
      <c r="CF96" s="197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9"/>
      <c r="CW96" s="87"/>
      <c r="CX96" s="166"/>
      <c r="CY96" s="166"/>
      <c r="CZ96" s="166"/>
      <c r="DA96" s="166"/>
      <c r="DB96" s="166"/>
      <c r="DC96" s="166"/>
      <c r="DD96" s="194"/>
      <c r="DE96" s="197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9"/>
      <c r="DT96" s="165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7"/>
    </row>
    <row r="97" spans="1:140" ht="22.5" customHeight="1">
      <c r="A97" s="168" t="s">
        <v>119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9"/>
      <c r="AP97" s="253"/>
      <c r="AQ97" s="254"/>
      <c r="AR97" s="254"/>
      <c r="AS97" s="254"/>
      <c r="AT97" s="254"/>
      <c r="AU97" s="254"/>
      <c r="AV97" s="130" t="s">
        <v>80</v>
      </c>
      <c r="AW97" s="130"/>
      <c r="AX97" s="130"/>
      <c r="AY97" s="130"/>
      <c r="AZ97" s="130"/>
      <c r="BA97" s="130"/>
      <c r="BB97" s="130"/>
      <c r="BC97" s="130"/>
      <c r="BD97" s="130"/>
      <c r="BE97" s="123"/>
      <c r="BF97" s="124"/>
      <c r="BG97" s="124"/>
      <c r="BH97" s="124"/>
      <c r="BI97" s="124"/>
      <c r="BJ97" s="124"/>
      <c r="BK97" s="125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82"/>
      <c r="CX97" s="109"/>
      <c r="CY97" s="109"/>
      <c r="CZ97" s="109"/>
      <c r="DA97" s="109"/>
      <c r="DB97" s="109"/>
      <c r="DC97" s="109"/>
      <c r="DD97" s="109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47"/>
    </row>
    <row r="98" spans="1:140" ht="21.75" customHeight="1">
      <c r="A98" s="154" t="s">
        <v>79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5"/>
      <c r="AP98" s="121"/>
      <c r="AQ98" s="124"/>
      <c r="AR98" s="124"/>
      <c r="AS98" s="124"/>
      <c r="AT98" s="124"/>
      <c r="AU98" s="125"/>
      <c r="AV98" s="156" t="s">
        <v>123</v>
      </c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8"/>
      <c r="BL98" s="148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52"/>
      <c r="CF98" s="140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2"/>
      <c r="CW98" s="83"/>
      <c r="CX98" s="149"/>
      <c r="CY98" s="149"/>
      <c r="CZ98" s="149"/>
      <c r="DA98" s="149"/>
      <c r="DB98" s="149"/>
      <c r="DC98" s="149"/>
      <c r="DD98" s="152"/>
      <c r="DE98" s="112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9"/>
      <c r="DT98" s="148"/>
      <c r="DU98" s="149"/>
      <c r="DV98" s="149"/>
      <c r="DW98" s="149"/>
      <c r="DX98" s="149"/>
      <c r="DY98" s="149"/>
      <c r="DZ98" s="149"/>
      <c r="EA98" s="149"/>
      <c r="EB98" s="149"/>
      <c r="EC98" s="149"/>
      <c r="ED98" s="149"/>
      <c r="EE98" s="149"/>
      <c r="EF98" s="149"/>
      <c r="EG98" s="149"/>
      <c r="EH98" s="149"/>
      <c r="EI98" s="149"/>
      <c r="EJ98" s="150"/>
    </row>
    <row r="99" spans="1:140" ht="1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5"/>
      <c r="AP99" s="121"/>
      <c r="AQ99" s="124"/>
      <c r="AR99" s="124"/>
      <c r="AS99" s="124"/>
      <c r="AT99" s="124"/>
      <c r="AU99" s="125"/>
      <c r="AV99" s="156" t="s">
        <v>122</v>
      </c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8"/>
      <c r="BL99" s="148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52"/>
      <c r="CF99" s="140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2"/>
      <c r="CW99" s="83"/>
      <c r="CX99" s="149"/>
      <c r="CY99" s="149"/>
      <c r="CZ99" s="149"/>
      <c r="DA99" s="149"/>
      <c r="DB99" s="149"/>
      <c r="DC99" s="149"/>
      <c r="DD99" s="152"/>
      <c r="DE99" s="112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9"/>
      <c r="DT99" s="148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50"/>
    </row>
    <row r="100" spans="1:140" ht="31.5" customHeight="1">
      <c r="A100" s="154" t="s">
        <v>81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5"/>
      <c r="AP100" s="121"/>
      <c r="AQ100" s="124"/>
      <c r="AR100" s="124"/>
      <c r="AS100" s="124"/>
      <c r="AT100" s="124"/>
      <c r="AU100" s="125"/>
      <c r="AV100" s="130" t="s">
        <v>82</v>
      </c>
      <c r="AW100" s="130"/>
      <c r="AX100" s="130"/>
      <c r="AY100" s="130"/>
      <c r="AZ100" s="130"/>
      <c r="BA100" s="130"/>
      <c r="BB100" s="130"/>
      <c r="BC100" s="130"/>
      <c r="BD100" s="130"/>
      <c r="BE100" s="123"/>
      <c r="BF100" s="124"/>
      <c r="BG100" s="124"/>
      <c r="BH100" s="124"/>
      <c r="BI100" s="124"/>
      <c r="BJ100" s="124"/>
      <c r="BK100" s="125"/>
      <c r="BL100" s="112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9"/>
      <c r="CF100" s="112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9"/>
      <c r="CW100" s="83"/>
      <c r="CX100" s="149"/>
      <c r="CY100" s="149"/>
      <c r="CZ100" s="149"/>
      <c r="DA100" s="149"/>
      <c r="DB100" s="149"/>
      <c r="DC100" s="149"/>
      <c r="DD100" s="152"/>
      <c r="DE100" s="112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9"/>
      <c r="DT100" s="112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53"/>
    </row>
    <row r="101" spans="1:140" ht="15" customHeight="1">
      <c r="A101" s="134" t="s">
        <v>84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5"/>
      <c r="AP101" s="121"/>
      <c r="AQ101" s="124"/>
      <c r="AR101" s="124"/>
      <c r="AS101" s="124"/>
      <c r="AT101" s="124"/>
      <c r="AU101" s="125"/>
      <c r="AV101" s="156" t="s">
        <v>126</v>
      </c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8"/>
      <c r="BL101" s="148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52"/>
      <c r="CF101" s="140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2"/>
      <c r="CW101" s="83"/>
      <c r="CX101" s="149"/>
      <c r="CY101" s="149"/>
      <c r="CZ101" s="149"/>
      <c r="DA101" s="149"/>
      <c r="DB101" s="149"/>
      <c r="DC101" s="149"/>
      <c r="DD101" s="152"/>
      <c r="DE101" s="112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9"/>
      <c r="DT101" s="148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49"/>
      <c r="EE101" s="149"/>
      <c r="EF101" s="149"/>
      <c r="EG101" s="149"/>
      <c r="EH101" s="149"/>
      <c r="EI101" s="149"/>
      <c r="EJ101" s="150"/>
    </row>
    <row r="102" spans="1:140" ht="15" customHeight="1">
      <c r="A102" s="134" t="s">
        <v>83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5"/>
      <c r="AP102" s="121"/>
      <c r="AQ102" s="124"/>
      <c r="AR102" s="124"/>
      <c r="AS102" s="124"/>
      <c r="AT102" s="124"/>
      <c r="AU102" s="125"/>
      <c r="AV102" s="156" t="s">
        <v>125</v>
      </c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8"/>
      <c r="BL102" s="148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52"/>
      <c r="CF102" s="140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2"/>
      <c r="CW102" s="83"/>
      <c r="CX102" s="149"/>
      <c r="CY102" s="149"/>
      <c r="CZ102" s="149"/>
      <c r="DA102" s="149"/>
      <c r="DB102" s="149"/>
      <c r="DC102" s="149"/>
      <c r="DD102" s="152"/>
      <c r="DE102" s="112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9"/>
      <c r="DT102" s="148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50"/>
    </row>
    <row r="103" spans="1:140" ht="31.5" customHeight="1">
      <c r="A103" s="154" t="s">
        <v>65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5"/>
      <c r="AP103" s="121"/>
      <c r="AQ103" s="124"/>
      <c r="AR103" s="124"/>
      <c r="AS103" s="124"/>
      <c r="AT103" s="124"/>
      <c r="AU103" s="125"/>
      <c r="AV103" s="130" t="s">
        <v>85</v>
      </c>
      <c r="AW103" s="130"/>
      <c r="AX103" s="130"/>
      <c r="AY103" s="130"/>
      <c r="AZ103" s="130"/>
      <c r="BA103" s="130"/>
      <c r="BB103" s="130"/>
      <c r="BC103" s="130"/>
      <c r="BD103" s="130"/>
      <c r="BE103" s="123"/>
      <c r="BF103" s="124"/>
      <c r="BG103" s="124"/>
      <c r="BH103" s="124"/>
      <c r="BI103" s="124"/>
      <c r="BJ103" s="124"/>
      <c r="BK103" s="125"/>
      <c r="BL103" s="112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9"/>
      <c r="CF103" s="112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9"/>
      <c r="CW103" s="83"/>
      <c r="CX103" s="149"/>
      <c r="CY103" s="149"/>
      <c r="CZ103" s="149"/>
      <c r="DA103" s="149"/>
      <c r="DB103" s="149"/>
      <c r="DC103" s="149"/>
      <c r="DD103" s="152"/>
      <c r="DE103" s="112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9"/>
      <c r="DT103" s="112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53"/>
    </row>
    <row r="104" spans="1:140" ht="16.5" customHeight="1">
      <c r="A104" s="168" t="s">
        <v>86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9"/>
      <c r="AP104" s="121"/>
      <c r="AQ104" s="124"/>
      <c r="AR104" s="124"/>
      <c r="AS104" s="124"/>
      <c r="AT104" s="124"/>
      <c r="AU104" s="125"/>
      <c r="AV104" s="130" t="s">
        <v>87</v>
      </c>
      <c r="AW104" s="130"/>
      <c r="AX104" s="130"/>
      <c r="AY104" s="130"/>
      <c r="AZ104" s="130"/>
      <c r="BA104" s="130"/>
      <c r="BB104" s="130"/>
      <c r="BC104" s="130"/>
      <c r="BD104" s="130"/>
      <c r="BE104" s="123"/>
      <c r="BF104" s="124"/>
      <c r="BG104" s="124"/>
      <c r="BH104" s="124"/>
      <c r="BI104" s="124"/>
      <c r="BJ104" s="124"/>
      <c r="BK104" s="125"/>
      <c r="BL104" s="112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9"/>
      <c r="CF104" s="112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9"/>
      <c r="CW104" s="83"/>
      <c r="CX104" s="149"/>
      <c r="CY104" s="149"/>
      <c r="CZ104" s="149"/>
      <c r="DA104" s="149"/>
      <c r="DB104" s="149"/>
      <c r="DC104" s="149"/>
      <c r="DD104" s="152"/>
      <c r="DE104" s="112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9"/>
      <c r="DT104" s="112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53"/>
    </row>
    <row r="105" spans="1:140" ht="16.5" customHeight="1">
      <c r="A105" s="168" t="s">
        <v>89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9"/>
      <c r="AP105" s="121"/>
      <c r="AQ105" s="124"/>
      <c r="AR105" s="124"/>
      <c r="AS105" s="124"/>
      <c r="AT105" s="124"/>
      <c r="AU105" s="125"/>
      <c r="AV105" s="130" t="s">
        <v>88</v>
      </c>
      <c r="AW105" s="130"/>
      <c r="AX105" s="130"/>
      <c r="AY105" s="130"/>
      <c r="AZ105" s="130"/>
      <c r="BA105" s="130"/>
      <c r="BB105" s="130"/>
      <c r="BC105" s="130"/>
      <c r="BD105" s="130"/>
      <c r="BE105" s="123"/>
      <c r="BF105" s="124"/>
      <c r="BG105" s="124"/>
      <c r="BH105" s="124"/>
      <c r="BI105" s="124"/>
      <c r="BJ105" s="124"/>
      <c r="BK105" s="125"/>
      <c r="BL105" s="112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9"/>
      <c r="CF105" s="112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9"/>
      <c r="CW105" s="83"/>
      <c r="CX105" s="149"/>
      <c r="CY105" s="149"/>
      <c r="CZ105" s="149"/>
      <c r="DA105" s="149"/>
      <c r="DB105" s="149"/>
      <c r="DC105" s="149"/>
      <c r="DD105" s="152"/>
      <c r="DE105" s="112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9"/>
      <c r="DT105" s="112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53"/>
    </row>
    <row r="106" spans="1:140" ht="33.75" customHeight="1">
      <c r="A106" s="154" t="s">
        <v>90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5"/>
      <c r="AP106" s="129"/>
      <c r="AQ106" s="130"/>
      <c r="AR106" s="130"/>
      <c r="AS106" s="130"/>
      <c r="AT106" s="130"/>
      <c r="AU106" s="130"/>
      <c r="AV106" s="130" t="s">
        <v>91</v>
      </c>
      <c r="AW106" s="130"/>
      <c r="AX106" s="130"/>
      <c r="AY106" s="130"/>
      <c r="AZ106" s="130"/>
      <c r="BA106" s="130"/>
      <c r="BB106" s="130"/>
      <c r="BC106" s="130"/>
      <c r="BD106" s="130"/>
      <c r="BE106" s="123"/>
      <c r="BF106" s="124"/>
      <c r="BG106" s="124"/>
      <c r="BH106" s="124"/>
      <c r="BI106" s="124"/>
      <c r="BJ106" s="124"/>
      <c r="BK106" s="125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82"/>
      <c r="CX106" s="109"/>
      <c r="CY106" s="109"/>
      <c r="CZ106" s="109"/>
      <c r="DA106" s="109"/>
      <c r="DB106" s="109"/>
      <c r="DC106" s="109"/>
      <c r="DD106" s="109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47"/>
    </row>
    <row r="107" spans="1:140" ht="33.75" customHeight="1">
      <c r="A107" s="168" t="s">
        <v>92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9"/>
      <c r="AP107" s="129"/>
      <c r="AQ107" s="130"/>
      <c r="AR107" s="130"/>
      <c r="AS107" s="130"/>
      <c r="AT107" s="130"/>
      <c r="AU107" s="130"/>
      <c r="AV107" s="130" t="s">
        <v>93</v>
      </c>
      <c r="AW107" s="130"/>
      <c r="AX107" s="130"/>
      <c r="AY107" s="130"/>
      <c r="AZ107" s="130"/>
      <c r="BA107" s="130"/>
      <c r="BB107" s="130"/>
      <c r="BC107" s="130"/>
      <c r="BD107" s="130"/>
      <c r="BE107" s="123"/>
      <c r="BF107" s="124"/>
      <c r="BG107" s="124"/>
      <c r="BH107" s="124"/>
      <c r="BI107" s="124"/>
      <c r="BJ107" s="124"/>
      <c r="BK107" s="125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82"/>
      <c r="CX107" s="109"/>
      <c r="CY107" s="109"/>
      <c r="CZ107" s="109"/>
      <c r="DA107" s="109"/>
      <c r="DB107" s="109"/>
      <c r="DC107" s="109"/>
      <c r="DD107" s="109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47"/>
    </row>
    <row r="108" spans="1:140" ht="33.75" customHeight="1">
      <c r="A108" s="168" t="s">
        <v>94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9"/>
      <c r="AP108" s="129"/>
      <c r="AQ108" s="130"/>
      <c r="AR108" s="130"/>
      <c r="AS108" s="130"/>
      <c r="AT108" s="130"/>
      <c r="AU108" s="130"/>
      <c r="AV108" s="130" t="s">
        <v>95</v>
      </c>
      <c r="AW108" s="130"/>
      <c r="AX108" s="130"/>
      <c r="AY108" s="130"/>
      <c r="AZ108" s="130"/>
      <c r="BA108" s="130"/>
      <c r="BB108" s="130"/>
      <c r="BC108" s="130"/>
      <c r="BD108" s="130"/>
      <c r="BE108" s="123"/>
      <c r="BF108" s="124"/>
      <c r="BG108" s="124"/>
      <c r="BH108" s="124"/>
      <c r="BI108" s="124"/>
      <c r="BJ108" s="124"/>
      <c r="BK108" s="125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82"/>
      <c r="CX108" s="109"/>
      <c r="CY108" s="109"/>
      <c r="CZ108" s="109"/>
      <c r="DA108" s="109"/>
      <c r="DB108" s="109"/>
      <c r="DC108" s="109"/>
      <c r="DD108" s="109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47"/>
    </row>
    <row r="109" spans="1:140" ht="13.5" customHeight="1">
      <c r="A109" s="154" t="s">
        <v>96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5"/>
      <c r="AP109" s="129"/>
      <c r="AQ109" s="130"/>
      <c r="AR109" s="130"/>
      <c r="AS109" s="130"/>
      <c r="AT109" s="130"/>
      <c r="AU109" s="130"/>
      <c r="AV109" s="130" t="s">
        <v>97</v>
      </c>
      <c r="AW109" s="130"/>
      <c r="AX109" s="130"/>
      <c r="AY109" s="130"/>
      <c r="AZ109" s="130"/>
      <c r="BA109" s="130"/>
      <c r="BB109" s="130"/>
      <c r="BC109" s="130"/>
      <c r="BD109" s="130"/>
      <c r="BE109" s="123"/>
      <c r="BF109" s="124"/>
      <c r="BG109" s="124"/>
      <c r="BH109" s="124"/>
      <c r="BI109" s="124"/>
      <c r="BJ109" s="124"/>
      <c r="BK109" s="125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82"/>
      <c r="CX109" s="109"/>
      <c r="CY109" s="109"/>
      <c r="CZ109" s="109"/>
      <c r="DA109" s="109"/>
      <c r="DB109" s="109"/>
      <c r="DC109" s="109"/>
      <c r="DD109" s="109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47"/>
    </row>
    <row r="110" spans="1:140" ht="23.25" customHeight="1">
      <c r="A110" s="188" t="s">
        <v>116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9"/>
      <c r="AP110" s="129" t="s">
        <v>45</v>
      </c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23"/>
      <c r="BF110" s="124"/>
      <c r="BG110" s="124"/>
      <c r="BH110" s="124"/>
      <c r="BI110" s="124"/>
      <c r="BJ110" s="124"/>
      <c r="BK110" s="125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82"/>
      <c r="CX110" s="109"/>
      <c r="CY110" s="109"/>
      <c r="CZ110" s="109"/>
      <c r="DA110" s="109"/>
      <c r="DB110" s="109"/>
      <c r="DC110" s="109"/>
      <c r="DD110" s="109"/>
      <c r="DE110" s="106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47"/>
    </row>
    <row r="111" spans="1:140" ht="17.25" customHeight="1">
      <c r="A111" s="180" t="s">
        <v>44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1"/>
      <c r="AP111" s="182"/>
      <c r="AQ111" s="183"/>
      <c r="AR111" s="183"/>
      <c r="AS111" s="183"/>
      <c r="AT111" s="183"/>
      <c r="AU111" s="184"/>
      <c r="AV111" s="185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1"/>
      <c r="BL111" s="159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1"/>
      <c r="CF111" s="159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1"/>
      <c r="CW111" s="86"/>
      <c r="CX111" s="160"/>
      <c r="CY111" s="160"/>
      <c r="CZ111" s="160"/>
      <c r="DA111" s="160"/>
      <c r="DB111" s="160"/>
      <c r="DC111" s="160"/>
      <c r="DD111" s="161"/>
      <c r="DE111" s="159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1"/>
      <c r="DT111" s="19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255"/>
    </row>
    <row r="112" spans="1:140" ht="32.25" customHeight="1">
      <c r="A112" s="186" t="s">
        <v>99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7"/>
      <c r="AP112" s="129"/>
      <c r="AQ112" s="130"/>
      <c r="AR112" s="130"/>
      <c r="AS112" s="130"/>
      <c r="AT112" s="130"/>
      <c r="AU112" s="130"/>
      <c r="AV112" s="130" t="s">
        <v>98</v>
      </c>
      <c r="AW112" s="130"/>
      <c r="AX112" s="130"/>
      <c r="AY112" s="130"/>
      <c r="AZ112" s="130"/>
      <c r="BA112" s="130"/>
      <c r="BB112" s="130"/>
      <c r="BC112" s="130"/>
      <c r="BD112" s="130"/>
      <c r="BE112" s="123"/>
      <c r="BF112" s="124"/>
      <c r="BG112" s="124"/>
      <c r="BH112" s="124"/>
      <c r="BI112" s="124"/>
      <c r="BJ112" s="124"/>
      <c r="BK112" s="125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82"/>
      <c r="CX112" s="109"/>
      <c r="CY112" s="109"/>
      <c r="CZ112" s="109"/>
      <c r="DA112" s="109"/>
      <c r="DB112" s="109"/>
      <c r="DC112" s="109"/>
      <c r="DD112" s="109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47"/>
    </row>
    <row r="113" spans="1:140" ht="15" customHeight="1">
      <c r="A113" s="170" t="s">
        <v>66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29"/>
      <c r="AQ113" s="130"/>
      <c r="AR113" s="130"/>
      <c r="AS113" s="130"/>
      <c r="AT113" s="130"/>
      <c r="AU113" s="130"/>
      <c r="AV113" s="130" t="s">
        <v>100</v>
      </c>
      <c r="AW113" s="130"/>
      <c r="AX113" s="130"/>
      <c r="AY113" s="130"/>
      <c r="AZ113" s="130"/>
      <c r="BA113" s="130"/>
      <c r="BB113" s="130"/>
      <c r="BC113" s="130"/>
      <c r="BD113" s="130"/>
      <c r="BE113" s="123"/>
      <c r="BF113" s="124"/>
      <c r="BG113" s="124"/>
      <c r="BH113" s="124"/>
      <c r="BI113" s="124"/>
      <c r="BJ113" s="124"/>
      <c r="BK113" s="125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82"/>
      <c r="CX113" s="109"/>
      <c r="CY113" s="109"/>
      <c r="CZ113" s="109"/>
      <c r="DA113" s="109"/>
      <c r="DB113" s="109"/>
      <c r="DC113" s="109"/>
      <c r="DD113" s="109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47"/>
    </row>
    <row r="114" spans="1:140" ht="15" customHeight="1">
      <c r="A114" s="170" t="s">
        <v>67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29"/>
      <c r="AQ114" s="130"/>
      <c r="AR114" s="130"/>
      <c r="AS114" s="130"/>
      <c r="AT114" s="130"/>
      <c r="AU114" s="130"/>
      <c r="AV114" s="130" t="s">
        <v>101</v>
      </c>
      <c r="AW114" s="130"/>
      <c r="AX114" s="130"/>
      <c r="AY114" s="130"/>
      <c r="AZ114" s="130"/>
      <c r="BA114" s="130"/>
      <c r="BB114" s="130"/>
      <c r="BC114" s="130"/>
      <c r="BD114" s="130"/>
      <c r="BE114" s="123"/>
      <c r="BF114" s="124"/>
      <c r="BG114" s="124"/>
      <c r="BH114" s="124"/>
      <c r="BI114" s="124"/>
      <c r="BJ114" s="124"/>
      <c r="BK114" s="125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82"/>
      <c r="CX114" s="109"/>
      <c r="CY114" s="109"/>
      <c r="CZ114" s="109"/>
      <c r="DA114" s="109"/>
      <c r="DB114" s="109"/>
      <c r="DC114" s="109"/>
      <c r="DD114" s="109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47"/>
    </row>
    <row r="115" spans="1:140" ht="45" customHeight="1">
      <c r="A115" s="186" t="s">
        <v>102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7"/>
      <c r="AP115" s="129"/>
      <c r="AQ115" s="130"/>
      <c r="AR115" s="130"/>
      <c r="AS115" s="130"/>
      <c r="AT115" s="130"/>
      <c r="AU115" s="130"/>
      <c r="AV115" s="130" t="s">
        <v>103</v>
      </c>
      <c r="AW115" s="130"/>
      <c r="AX115" s="130"/>
      <c r="AY115" s="130"/>
      <c r="AZ115" s="130"/>
      <c r="BA115" s="130"/>
      <c r="BB115" s="130"/>
      <c r="BC115" s="130"/>
      <c r="BD115" s="130"/>
      <c r="BE115" s="123"/>
      <c r="BF115" s="124"/>
      <c r="BG115" s="124"/>
      <c r="BH115" s="124"/>
      <c r="BI115" s="124"/>
      <c r="BJ115" s="124"/>
      <c r="BK115" s="125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82"/>
      <c r="CX115" s="109"/>
      <c r="CY115" s="109"/>
      <c r="CZ115" s="109"/>
      <c r="DA115" s="109"/>
      <c r="DB115" s="109"/>
      <c r="DC115" s="109"/>
      <c r="DD115" s="109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47"/>
    </row>
    <row r="116" spans="1:140" ht="15" customHeight="1">
      <c r="A116" s="179" t="s">
        <v>104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29"/>
      <c r="AQ116" s="130"/>
      <c r="AR116" s="130"/>
      <c r="AS116" s="130"/>
      <c r="AT116" s="130"/>
      <c r="AU116" s="130"/>
      <c r="AV116" s="130" t="s">
        <v>106</v>
      </c>
      <c r="AW116" s="130"/>
      <c r="AX116" s="130"/>
      <c r="AY116" s="130"/>
      <c r="AZ116" s="130"/>
      <c r="BA116" s="130"/>
      <c r="BB116" s="130"/>
      <c r="BC116" s="130"/>
      <c r="BD116" s="130"/>
      <c r="BE116" s="123"/>
      <c r="BF116" s="124"/>
      <c r="BG116" s="124"/>
      <c r="BH116" s="124"/>
      <c r="BI116" s="124"/>
      <c r="BJ116" s="124"/>
      <c r="BK116" s="125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82"/>
      <c r="CX116" s="109"/>
      <c r="CY116" s="109"/>
      <c r="CZ116" s="109"/>
      <c r="DA116" s="109"/>
      <c r="DB116" s="109"/>
      <c r="DC116" s="109"/>
      <c r="DD116" s="109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47"/>
    </row>
    <row r="117" spans="1:140" ht="15" customHeight="1">
      <c r="A117" s="170" t="s">
        <v>105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29"/>
      <c r="AQ117" s="130"/>
      <c r="AR117" s="130"/>
      <c r="AS117" s="130"/>
      <c r="AT117" s="130"/>
      <c r="AU117" s="130"/>
      <c r="AV117" s="130" t="s">
        <v>107</v>
      </c>
      <c r="AW117" s="130"/>
      <c r="AX117" s="130"/>
      <c r="AY117" s="130"/>
      <c r="AZ117" s="130"/>
      <c r="BA117" s="130"/>
      <c r="BB117" s="130"/>
      <c r="BC117" s="130"/>
      <c r="BD117" s="130"/>
      <c r="BE117" s="123"/>
      <c r="BF117" s="124"/>
      <c r="BG117" s="124"/>
      <c r="BH117" s="124"/>
      <c r="BI117" s="124"/>
      <c r="BJ117" s="124"/>
      <c r="BK117" s="125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82"/>
      <c r="CX117" s="109"/>
      <c r="CY117" s="109"/>
      <c r="CZ117" s="109"/>
      <c r="DA117" s="109"/>
      <c r="DB117" s="109"/>
      <c r="DC117" s="109"/>
      <c r="DD117" s="109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47"/>
    </row>
    <row r="118" spans="1:140" ht="15" customHeight="1">
      <c r="A118" s="178" t="s">
        <v>109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29"/>
      <c r="AQ118" s="130"/>
      <c r="AR118" s="130"/>
      <c r="AS118" s="130"/>
      <c r="AT118" s="130"/>
      <c r="AU118" s="130"/>
      <c r="AV118" s="156" t="s">
        <v>110</v>
      </c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8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82"/>
      <c r="CX118" s="109"/>
      <c r="CY118" s="109"/>
      <c r="CZ118" s="109"/>
      <c r="DA118" s="109"/>
      <c r="DB118" s="109"/>
      <c r="DC118" s="109"/>
      <c r="DD118" s="109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47"/>
    </row>
    <row r="119" spans="1:140" ht="15" customHeight="1">
      <c r="A119" s="179" t="s">
        <v>118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253"/>
      <c r="AQ119" s="254"/>
      <c r="AR119" s="254"/>
      <c r="AS119" s="254"/>
      <c r="AT119" s="254"/>
      <c r="AU119" s="254"/>
      <c r="AV119" s="130" t="s">
        <v>111</v>
      </c>
      <c r="AW119" s="130"/>
      <c r="AX119" s="130"/>
      <c r="AY119" s="130"/>
      <c r="AZ119" s="130"/>
      <c r="BA119" s="130"/>
      <c r="BB119" s="130"/>
      <c r="BC119" s="130"/>
      <c r="BD119" s="130"/>
      <c r="BE119" s="123"/>
      <c r="BF119" s="124"/>
      <c r="BG119" s="124"/>
      <c r="BH119" s="124"/>
      <c r="BI119" s="124"/>
      <c r="BJ119" s="124"/>
      <c r="BK119" s="125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82"/>
      <c r="CX119" s="109"/>
      <c r="CY119" s="109"/>
      <c r="CZ119" s="109"/>
      <c r="DA119" s="109"/>
      <c r="DB119" s="109"/>
      <c r="DC119" s="109"/>
      <c r="DD119" s="109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47"/>
    </row>
    <row r="120" spans="1:140" ht="24" customHeight="1">
      <c r="A120" s="168" t="s">
        <v>119</v>
      </c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9"/>
      <c r="AP120" s="253"/>
      <c r="AQ120" s="254"/>
      <c r="AR120" s="254"/>
      <c r="AS120" s="254"/>
      <c r="AT120" s="254"/>
      <c r="AU120" s="254"/>
      <c r="AV120" s="130" t="s">
        <v>112</v>
      </c>
      <c r="AW120" s="130"/>
      <c r="AX120" s="130"/>
      <c r="AY120" s="130"/>
      <c r="AZ120" s="130"/>
      <c r="BA120" s="130"/>
      <c r="BB120" s="130"/>
      <c r="BC120" s="130"/>
      <c r="BD120" s="130"/>
      <c r="BE120" s="123"/>
      <c r="BF120" s="124"/>
      <c r="BG120" s="124"/>
      <c r="BH120" s="124"/>
      <c r="BI120" s="124"/>
      <c r="BJ120" s="124"/>
      <c r="BK120" s="125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82"/>
      <c r="CX120" s="109"/>
      <c r="CY120" s="109"/>
      <c r="CZ120" s="109"/>
      <c r="DA120" s="109"/>
      <c r="DB120" s="109"/>
      <c r="DC120" s="109"/>
      <c r="DD120" s="109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47"/>
    </row>
    <row r="121" spans="1:140" ht="33" customHeight="1">
      <c r="A121" s="154" t="s">
        <v>114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5"/>
      <c r="AP121" s="121"/>
      <c r="AQ121" s="124"/>
      <c r="AR121" s="124"/>
      <c r="AS121" s="124"/>
      <c r="AT121" s="124"/>
      <c r="AU121" s="125"/>
      <c r="AV121" s="156" t="s">
        <v>113</v>
      </c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8"/>
      <c r="BL121" s="148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52"/>
      <c r="CF121" s="140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2"/>
      <c r="CW121" s="83"/>
      <c r="CX121" s="149"/>
      <c r="CY121" s="149"/>
      <c r="CZ121" s="149"/>
      <c r="DA121" s="149"/>
      <c r="DB121" s="149"/>
      <c r="DC121" s="149"/>
      <c r="DD121" s="152"/>
      <c r="DE121" s="112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9"/>
      <c r="DT121" s="148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50"/>
    </row>
    <row r="122" spans="1:140" ht="1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5"/>
      <c r="AP122" s="121"/>
      <c r="AQ122" s="124"/>
      <c r="AR122" s="124"/>
      <c r="AS122" s="124"/>
      <c r="AT122" s="124"/>
      <c r="AU122" s="125"/>
      <c r="AV122" s="156" t="s">
        <v>115</v>
      </c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8"/>
      <c r="BL122" s="148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52"/>
      <c r="CF122" s="140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2"/>
      <c r="CW122" s="83"/>
      <c r="CX122" s="149"/>
      <c r="CY122" s="149"/>
      <c r="CZ122" s="149"/>
      <c r="DA122" s="149"/>
      <c r="DB122" s="149"/>
      <c r="DC122" s="149"/>
      <c r="DD122" s="152"/>
      <c r="DE122" s="112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9"/>
      <c r="DT122" s="148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50"/>
    </row>
    <row r="123" spans="1:140" ht="31.5" customHeight="1">
      <c r="A123" s="177" t="s">
        <v>120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29" t="s">
        <v>46</v>
      </c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23"/>
      <c r="BF123" s="124"/>
      <c r="BG123" s="124"/>
      <c r="BH123" s="124"/>
      <c r="BI123" s="124"/>
      <c r="BJ123" s="124"/>
      <c r="BK123" s="125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51" t="s">
        <v>181</v>
      </c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85">
        <f>CW124-CW125</f>
        <v>0</v>
      </c>
      <c r="CX123" s="109"/>
      <c r="CY123" s="109"/>
      <c r="CZ123" s="109"/>
      <c r="DA123" s="109"/>
      <c r="DB123" s="109"/>
      <c r="DC123" s="109"/>
      <c r="DD123" s="109"/>
      <c r="DE123" s="106" t="str">
        <f>CF123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47"/>
    </row>
    <row r="124" spans="1:140" ht="15" customHeight="1" thickBo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29" t="s">
        <v>60</v>
      </c>
      <c r="AQ124" s="130"/>
      <c r="AR124" s="130"/>
      <c r="AS124" s="130"/>
      <c r="AT124" s="130"/>
      <c r="AU124" s="130"/>
      <c r="AV124" s="136" t="s">
        <v>121</v>
      </c>
      <c r="AW124" s="136"/>
      <c r="AX124" s="136"/>
      <c r="AY124" s="136"/>
      <c r="AZ124" s="136"/>
      <c r="BA124" s="136"/>
      <c r="BB124" s="136"/>
      <c r="BC124" s="136"/>
      <c r="BD124" s="136"/>
      <c r="BE124" s="137"/>
      <c r="BF124" s="138"/>
      <c r="BG124" s="138"/>
      <c r="BH124" s="138"/>
      <c r="BI124" s="138"/>
      <c r="BJ124" s="138"/>
      <c r="BK124" s="13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51">
        <f>-CF17</f>
        <v>-1008</v>
      </c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85"/>
      <c r="CX124" s="151"/>
      <c r="CY124" s="151"/>
      <c r="CZ124" s="151"/>
      <c r="DA124" s="151"/>
      <c r="DB124" s="151"/>
      <c r="DC124" s="151"/>
      <c r="DD124" s="151"/>
      <c r="DE124" s="106">
        <f>CF124</f>
        <v>-1008</v>
      </c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47"/>
    </row>
    <row r="125" spans="1:140" ht="15" customHeight="1" thickBo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5"/>
      <c r="AP125" s="121" t="s">
        <v>62</v>
      </c>
      <c r="AQ125" s="124"/>
      <c r="AR125" s="124"/>
      <c r="AS125" s="124"/>
      <c r="AT125" s="124"/>
      <c r="AU125" s="125"/>
      <c r="AV125" s="144" t="s">
        <v>124</v>
      </c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6"/>
      <c r="BL125" s="148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52"/>
      <c r="CF125" s="151">
        <f>CH49</f>
        <v>0</v>
      </c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84"/>
      <c r="CX125" s="141"/>
      <c r="CY125" s="141"/>
      <c r="CZ125" s="141"/>
      <c r="DA125" s="141"/>
      <c r="DB125" s="141"/>
      <c r="DC125" s="141"/>
      <c r="DD125" s="142"/>
      <c r="DE125" s="106">
        <f>CF125</f>
        <v>0</v>
      </c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48"/>
      <c r="DU125" s="149"/>
      <c r="DV125" s="149"/>
      <c r="DW125" s="149"/>
      <c r="DX125" s="149"/>
      <c r="DY125" s="149"/>
      <c r="DZ125" s="149"/>
      <c r="EA125" s="149"/>
      <c r="EB125" s="149"/>
      <c r="EC125" s="149"/>
      <c r="ED125" s="149"/>
      <c r="EE125" s="149"/>
      <c r="EF125" s="149"/>
      <c r="EG125" s="149"/>
      <c r="EH125" s="149"/>
      <c r="EI125" s="149"/>
      <c r="EJ125" s="150"/>
    </row>
    <row r="126" spans="1:140" ht="31.5" customHeight="1" thickBot="1">
      <c r="A126" s="154" t="s">
        <v>128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5"/>
      <c r="AP126" s="129" t="s">
        <v>64</v>
      </c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23"/>
      <c r="BF126" s="124"/>
      <c r="BG126" s="124"/>
      <c r="BH126" s="124"/>
      <c r="BI126" s="124"/>
      <c r="BJ126" s="124"/>
      <c r="BK126" s="125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51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85"/>
      <c r="CX126" s="151"/>
      <c r="CY126" s="151"/>
      <c r="CZ126" s="151"/>
      <c r="DA126" s="151"/>
      <c r="DB126" s="151"/>
      <c r="DC126" s="151"/>
      <c r="DD126" s="151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47"/>
    </row>
    <row r="127" spans="1:140" ht="26.25" customHeight="1" thickBot="1">
      <c r="A127" s="143" t="s">
        <v>133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5"/>
      <c r="AP127" s="121" t="s">
        <v>61</v>
      </c>
      <c r="AQ127" s="124"/>
      <c r="AR127" s="124"/>
      <c r="AS127" s="124"/>
      <c r="AT127" s="124"/>
      <c r="AU127" s="125"/>
      <c r="AV127" s="144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6"/>
      <c r="BL127" s="148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52"/>
      <c r="CF127" s="140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2"/>
      <c r="CW127" s="84"/>
      <c r="CX127" s="109"/>
      <c r="CY127" s="109"/>
      <c r="CZ127" s="109"/>
      <c r="DA127" s="109"/>
      <c r="DB127" s="109"/>
      <c r="DC127" s="109"/>
      <c r="DD127" s="109"/>
      <c r="DE127" s="112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9"/>
      <c r="DT127" s="148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50"/>
    </row>
    <row r="128" spans="1:140" ht="25.5" customHeight="1" thickBot="1">
      <c r="A128" s="143" t="s">
        <v>134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5"/>
      <c r="AP128" s="129" t="s">
        <v>129</v>
      </c>
      <c r="AQ128" s="130"/>
      <c r="AR128" s="130"/>
      <c r="AS128" s="130"/>
      <c r="AT128" s="130"/>
      <c r="AU128" s="130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7"/>
      <c r="BF128" s="138"/>
      <c r="BG128" s="138"/>
      <c r="BH128" s="138"/>
      <c r="BI128" s="138"/>
      <c r="BJ128" s="138"/>
      <c r="BK128" s="13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85"/>
      <c r="CX128" s="151"/>
      <c r="CY128" s="151"/>
      <c r="CZ128" s="151"/>
      <c r="DA128" s="151"/>
      <c r="DB128" s="151"/>
      <c r="DC128" s="151"/>
      <c r="DD128" s="151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47"/>
    </row>
    <row r="129" spans="1:140" ht="26.25" customHeight="1" thickBot="1">
      <c r="A129" s="143" t="s">
        <v>137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5"/>
      <c r="AP129" s="121" t="s">
        <v>130</v>
      </c>
      <c r="AQ129" s="124"/>
      <c r="AR129" s="124"/>
      <c r="AS129" s="124"/>
      <c r="AT129" s="124"/>
      <c r="AU129" s="125"/>
      <c r="AV129" s="144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6"/>
      <c r="BL129" s="148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52"/>
      <c r="CF129" s="140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2"/>
      <c r="CW129" s="84"/>
      <c r="CX129" s="141"/>
      <c r="CY129" s="141"/>
      <c r="CZ129" s="141"/>
      <c r="DA129" s="141"/>
      <c r="DB129" s="141"/>
      <c r="DC129" s="141"/>
      <c r="DD129" s="142"/>
      <c r="DE129" s="112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9"/>
      <c r="DT129" s="148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50"/>
    </row>
    <row r="130" spans="1:140" ht="15" customHeight="1" thickBot="1">
      <c r="A130" s="134" t="s">
        <v>127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5"/>
      <c r="AP130" s="129" t="s">
        <v>63</v>
      </c>
      <c r="AQ130" s="130"/>
      <c r="AR130" s="130"/>
      <c r="AS130" s="130"/>
      <c r="AT130" s="130"/>
      <c r="AU130" s="130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7"/>
      <c r="BF130" s="138"/>
      <c r="BG130" s="138"/>
      <c r="BH130" s="138"/>
      <c r="BI130" s="138"/>
      <c r="BJ130" s="138"/>
      <c r="BK130" s="13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40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2"/>
      <c r="CW130" s="85"/>
      <c r="CX130" s="151"/>
      <c r="CY130" s="151"/>
      <c r="CZ130" s="151"/>
      <c r="DA130" s="151"/>
      <c r="DB130" s="151"/>
      <c r="DC130" s="151"/>
      <c r="DD130" s="151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47"/>
    </row>
    <row r="131" spans="1:140" ht="24" customHeight="1" thickBot="1">
      <c r="A131" s="143" t="s">
        <v>135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5"/>
      <c r="AP131" s="121" t="s">
        <v>131</v>
      </c>
      <c r="AQ131" s="124"/>
      <c r="AR131" s="124"/>
      <c r="AS131" s="124"/>
      <c r="AT131" s="124"/>
      <c r="AU131" s="125"/>
      <c r="AV131" s="144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6"/>
      <c r="BL131" s="148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52"/>
      <c r="CF131" s="140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2"/>
      <c r="CW131" s="84"/>
      <c r="CX131" s="141"/>
      <c r="CY131" s="141"/>
      <c r="CZ131" s="141"/>
      <c r="DA131" s="141"/>
      <c r="DB131" s="141"/>
      <c r="DC131" s="141"/>
      <c r="DD131" s="142"/>
      <c r="DE131" s="112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9"/>
      <c r="DT131" s="148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50"/>
    </row>
    <row r="132" spans="1:140" ht="25.5" customHeight="1" thickBot="1">
      <c r="A132" s="143" t="s">
        <v>136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5"/>
      <c r="AP132" s="129" t="s">
        <v>132</v>
      </c>
      <c r="AQ132" s="130"/>
      <c r="AR132" s="130"/>
      <c r="AS132" s="130"/>
      <c r="AT132" s="130"/>
      <c r="AU132" s="130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7"/>
      <c r="BF132" s="138"/>
      <c r="BG132" s="138"/>
      <c r="BH132" s="138"/>
      <c r="BI132" s="138"/>
      <c r="BJ132" s="138"/>
      <c r="BK132" s="13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40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2"/>
      <c r="CW132" s="85"/>
      <c r="CX132" s="151"/>
      <c r="CY132" s="151"/>
      <c r="CZ132" s="151"/>
      <c r="DA132" s="151"/>
      <c r="DB132" s="151"/>
      <c r="DC132" s="151"/>
      <c r="DD132" s="151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47"/>
    </row>
    <row r="133" ht="6" customHeight="1"/>
    <row r="134" ht="5.25" customHeight="1"/>
    <row r="135" spans="1:84" ht="11.25">
      <c r="A135" s="1" t="s">
        <v>3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H135" s="166" t="s">
        <v>154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CF135" s="1" t="s">
        <v>47</v>
      </c>
    </row>
    <row r="136" spans="1:123" ht="11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75" t="s">
        <v>4</v>
      </c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H136" s="175" t="s">
        <v>5</v>
      </c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CF136" s="1" t="s">
        <v>48</v>
      </c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</row>
    <row r="137" spans="1:123" ht="11.25">
      <c r="A137" s="1" t="s">
        <v>149</v>
      </c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H137" s="166" t="s">
        <v>155</v>
      </c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</row>
    <row r="138" spans="18:60" ht="11.25">
      <c r="R138" s="175" t="s">
        <v>4</v>
      </c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5"/>
      <c r="AG138" s="5"/>
      <c r="AH138" s="175" t="s">
        <v>5</v>
      </c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</row>
    <row r="139" spans="64:140" ht="7.5" customHeight="1">
      <c r="BL139" s="6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8"/>
    </row>
    <row r="140" spans="1:140" ht="11.25">
      <c r="A140" s="176" t="s">
        <v>51</v>
      </c>
      <c r="B140" s="176"/>
      <c r="C140" s="174" t="s">
        <v>151</v>
      </c>
      <c r="D140" s="174"/>
      <c r="E140" s="174"/>
      <c r="F140" s="1" t="s">
        <v>51</v>
      </c>
      <c r="I140" s="166" t="s">
        <v>166</v>
      </c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76">
        <v>200</v>
      </c>
      <c r="Z140" s="176"/>
      <c r="AA140" s="176"/>
      <c r="AB140" s="176"/>
      <c r="AC140" s="176"/>
      <c r="AD140" s="172">
        <v>9</v>
      </c>
      <c r="AE140" s="172"/>
      <c r="AG140" s="1" t="s">
        <v>2</v>
      </c>
      <c r="BL140" s="9"/>
      <c r="BM140" s="2" t="s">
        <v>49</v>
      </c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10"/>
    </row>
    <row r="141" spans="64:140" ht="11.25">
      <c r="BL141" s="9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1"/>
      <c r="CI141" s="2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71" t="s">
        <v>51</v>
      </c>
      <c r="CY141" s="171"/>
      <c r="CZ141" s="174"/>
      <c r="DA141" s="174"/>
      <c r="DB141" s="174"/>
      <c r="DC141" s="2" t="s">
        <v>51</v>
      </c>
      <c r="DD141" s="2"/>
      <c r="DE141" s="2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  <c r="DS141" s="166"/>
      <c r="DT141" s="166"/>
      <c r="DU141" s="166"/>
      <c r="DV141" s="171">
        <v>200</v>
      </c>
      <c r="DW141" s="171"/>
      <c r="DX141" s="171"/>
      <c r="DY141" s="171"/>
      <c r="DZ141" s="171"/>
      <c r="EA141" s="172"/>
      <c r="EB141" s="172"/>
      <c r="EC141" s="2"/>
      <c r="ED141" s="2" t="s">
        <v>2</v>
      </c>
      <c r="EE141" s="2"/>
      <c r="EF141" s="2"/>
      <c r="EG141" s="2"/>
      <c r="EH141" s="2"/>
      <c r="EI141" s="2"/>
      <c r="EJ141" s="10"/>
    </row>
    <row r="142" spans="64:140" ht="9.75" customHeight="1">
      <c r="BL142" s="9"/>
      <c r="BM142" s="173" t="s">
        <v>6</v>
      </c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8"/>
      <c r="CI142" s="2"/>
      <c r="CJ142" s="173" t="s">
        <v>4</v>
      </c>
      <c r="CK142" s="173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"/>
      <c r="EG142" s="2"/>
      <c r="EH142" s="2"/>
      <c r="EI142" s="2"/>
      <c r="EJ142" s="10"/>
    </row>
    <row r="143" spans="1:15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</row>
    <row r="144" spans="1:15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</row>
    <row r="145" spans="1:152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</row>
    <row r="146" spans="1:152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17"/>
      <c r="CH146" s="2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</row>
    <row r="147" spans="1:152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"/>
      <c r="EC147" s="2"/>
      <c r="ED147" s="2"/>
      <c r="EE147" s="2"/>
      <c r="EF147" s="2"/>
      <c r="EG147" s="2"/>
      <c r="EH147" s="2"/>
      <c r="EI147" s="2"/>
      <c r="EJ147" s="2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</row>
    <row r="148" spans="1:152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"/>
      <c r="EC148" s="2"/>
      <c r="ED148" s="2"/>
      <c r="EE148" s="2"/>
      <c r="EF148" s="2"/>
      <c r="EG148" s="2"/>
      <c r="EH148" s="2"/>
      <c r="EI148" s="2"/>
      <c r="EJ148" s="2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</row>
    <row r="149" spans="1:152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</row>
    <row r="150" spans="1:152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</row>
    <row r="151" spans="1:152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</row>
    <row r="152" spans="1:15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</row>
    <row r="153" spans="1:152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</row>
    <row r="154" spans="1:152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</row>
    <row r="155" spans="1:152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</row>
    <row r="156" spans="1:152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</row>
    <row r="157" spans="1:152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3"/>
      <c r="BN157" s="23"/>
      <c r="BO157" s="23"/>
      <c r="BP157" s="23"/>
      <c r="BQ157" s="23"/>
      <c r="BR157" s="23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</row>
    <row r="158" spans="1:152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3"/>
      <c r="BN158" s="23"/>
      <c r="BO158" s="23"/>
      <c r="BP158" s="23"/>
      <c r="BQ158" s="23"/>
      <c r="BR158" s="23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</row>
    <row r="159" spans="1:152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</row>
    <row r="160" spans="1:152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</row>
    <row r="161" spans="1:152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</row>
    <row r="162" spans="1:152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</row>
    <row r="163" spans="1:152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</row>
    <row r="164" spans="1:152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</row>
    <row r="165" spans="1:152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</row>
    <row r="166" spans="1:152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8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</row>
    <row r="167" spans="1:152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</row>
    <row r="168" spans="1:152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</row>
    <row r="169" spans="1:152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</row>
    <row r="170" spans="1:152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</row>
    <row r="171" spans="1:152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</row>
    <row r="172" spans="1:152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</row>
    <row r="173" spans="1:152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</row>
    <row r="174" spans="1:152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</row>
    <row r="175" spans="1:152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</row>
    <row r="176" spans="1:152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</row>
    <row r="177" spans="1:152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</row>
    <row r="178" spans="1:152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</row>
    <row r="179" spans="1:152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6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</row>
    <row r="180" spans="1:152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</row>
    <row r="181" spans="1:152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</row>
    <row r="182" spans="1:152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</row>
    <row r="183" spans="1:152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</row>
    <row r="184" spans="1:152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</row>
    <row r="185" spans="1:152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</row>
    <row r="186" spans="1:152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</row>
    <row r="187" spans="1:15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4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17"/>
    </row>
    <row r="188" spans="1:15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</row>
    <row r="189" spans="1:152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</row>
    <row r="190" spans="1:152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</row>
    <row r="191" spans="1:152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</row>
    <row r="192" spans="1:152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3"/>
      <c r="BK192" s="23"/>
      <c r="BL192" s="23"/>
      <c r="BM192" s="23"/>
      <c r="BN192" s="23"/>
      <c r="BO192" s="23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27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7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</row>
    <row r="193" spans="1:152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23"/>
      <c r="BK193" s="23"/>
      <c r="BL193" s="23"/>
      <c r="BM193" s="23"/>
      <c r="BN193" s="23"/>
      <c r="BO193" s="23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</row>
    <row r="194" spans="1:152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</row>
    <row r="195" spans="1:152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</row>
    <row r="196" spans="1:152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27"/>
      <c r="CU196" s="27"/>
      <c r="CV196" s="27"/>
      <c r="CW196" s="27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</row>
    <row r="197" spans="1:152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27"/>
      <c r="CU197" s="27"/>
      <c r="CV197" s="27"/>
      <c r="CW197" s="27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</row>
    <row r="198" spans="1:152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27"/>
      <c r="CU198" s="27"/>
      <c r="CV198" s="27"/>
      <c r="CW198" s="27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</row>
    <row r="199" spans="1:152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</row>
    <row r="200" spans="1:152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27"/>
      <c r="CU200" s="24"/>
      <c r="CV200" s="24"/>
      <c r="CW200" s="24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</row>
    <row r="201" spans="1:152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24"/>
      <c r="CU201" s="24"/>
      <c r="CV201" s="24"/>
      <c r="CW201" s="24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</row>
    <row r="202" spans="1:152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24"/>
      <c r="CU202" s="24"/>
      <c r="CV202" s="24"/>
      <c r="CW202" s="24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</row>
    <row r="203" spans="1:15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2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25"/>
      <c r="BK203" s="35"/>
      <c r="BL203" s="35"/>
      <c r="BM203" s="35"/>
      <c r="BN203" s="35"/>
      <c r="BO203" s="3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24"/>
      <c r="CU203" s="24"/>
      <c r="CV203" s="24"/>
      <c r="CW203" s="24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</row>
    <row r="204" spans="1:15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2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25"/>
      <c r="BK204" s="35"/>
      <c r="BL204" s="35"/>
      <c r="BM204" s="35"/>
      <c r="BN204" s="35"/>
      <c r="BO204" s="3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24"/>
      <c r="CU204" s="24"/>
      <c r="CV204" s="24"/>
      <c r="CW204" s="24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</row>
    <row r="205" spans="1:152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24"/>
      <c r="CU205" s="24"/>
      <c r="CV205" s="24"/>
      <c r="CW205" s="24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</row>
    <row r="206" spans="1:152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24"/>
      <c r="CU206" s="24"/>
      <c r="CV206" s="24"/>
      <c r="CW206" s="24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</row>
    <row r="207" spans="1:152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24"/>
      <c r="CU207" s="24"/>
      <c r="CV207" s="24"/>
      <c r="CW207" s="24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</row>
    <row r="208" spans="1:152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</row>
    <row r="209" spans="1:152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24"/>
      <c r="CU209" s="24"/>
      <c r="CV209" s="24"/>
      <c r="CW209" s="24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</row>
    <row r="210" spans="1:152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24"/>
      <c r="CU210" s="24"/>
      <c r="CV210" s="24"/>
      <c r="CW210" s="24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</row>
    <row r="211" spans="1:15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2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25"/>
      <c r="BK211" s="35"/>
      <c r="BL211" s="35"/>
      <c r="BM211" s="35"/>
      <c r="BN211" s="35"/>
      <c r="BO211" s="35"/>
      <c r="BP211" s="2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24"/>
      <c r="CU211" s="24"/>
      <c r="CV211" s="24"/>
      <c r="CW211" s="24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</row>
    <row r="212" spans="1:152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24"/>
      <c r="CU212" s="24"/>
      <c r="CV212" s="24"/>
      <c r="CW212" s="24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</row>
    <row r="213" spans="1:152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24"/>
      <c r="CU213" s="24"/>
      <c r="CV213" s="24"/>
      <c r="CW213" s="24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</row>
    <row r="214" spans="1:152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25"/>
      <c r="BK214" s="25"/>
      <c r="BL214" s="25"/>
      <c r="BM214" s="25"/>
      <c r="BN214" s="25"/>
      <c r="BO214" s="25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7"/>
      <c r="CU214" s="24"/>
      <c r="CV214" s="24"/>
      <c r="CW214" s="24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</row>
    <row r="215" spans="1:152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</row>
    <row r="216" spans="1:152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</row>
    <row r="217" spans="1:152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</row>
    <row r="218" spans="1:152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</row>
    <row r="219" spans="1:152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</row>
    <row r="220" spans="1:152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</row>
    <row r="221" spans="1:15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4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4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17"/>
    </row>
    <row r="222" spans="1:15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</row>
    <row r="223" spans="1:152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</row>
    <row r="224" spans="1:152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</row>
    <row r="225" spans="1:152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</row>
    <row r="226" spans="1:152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23"/>
      <c r="BP226" s="23"/>
      <c r="BQ226" s="23"/>
      <c r="BR226" s="23"/>
      <c r="BS226" s="23"/>
      <c r="BT226" s="23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7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7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7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</row>
    <row r="227" spans="1:152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3"/>
      <c r="BP227" s="23"/>
      <c r="BQ227" s="23"/>
      <c r="BR227" s="23"/>
      <c r="BS227" s="23"/>
      <c r="BT227" s="23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</row>
    <row r="228" spans="1:152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7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</row>
    <row r="229" spans="1:152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5"/>
      <c r="BP229" s="25"/>
      <c r="BQ229" s="25"/>
      <c r="BR229" s="25"/>
      <c r="BS229" s="25"/>
      <c r="BT229" s="25"/>
      <c r="BU229" s="25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27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7"/>
      <c r="EE229" s="27"/>
      <c r="EF229" s="27"/>
      <c r="EG229" s="27"/>
      <c r="EH229" s="27"/>
      <c r="EI229" s="27"/>
      <c r="EJ229" s="27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</row>
    <row r="230" spans="1:152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25"/>
      <c r="BP230" s="25"/>
      <c r="BQ230" s="25"/>
      <c r="BR230" s="25"/>
      <c r="BS230" s="25"/>
      <c r="BT230" s="25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7"/>
      <c r="EE230" s="27"/>
      <c r="EF230" s="27"/>
      <c r="EG230" s="27"/>
      <c r="EH230" s="27"/>
      <c r="EI230" s="27"/>
      <c r="EJ230" s="27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</row>
    <row r="231" spans="1:152" ht="11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7"/>
      <c r="EE231" s="27"/>
      <c r="EF231" s="27"/>
      <c r="EG231" s="27"/>
      <c r="EH231" s="27"/>
      <c r="EI231" s="27"/>
      <c r="EJ231" s="27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</row>
    <row r="232" spans="1:152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7"/>
      <c r="EE232" s="27"/>
      <c r="EF232" s="27"/>
      <c r="EG232" s="27"/>
      <c r="EH232" s="27"/>
      <c r="EI232" s="27"/>
      <c r="EJ232" s="27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</row>
    <row r="233" spans="1:152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7"/>
      <c r="EE233" s="27"/>
      <c r="EF233" s="27"/>
      <c r="EG233" s="27"/>
      <c r="EH233" s="27"/>
      <c r="EI233" s="27"/>
      <c r="EJ233" s="27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</row>
    <row r="234" spans="1:152" ht="11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7"/>
      <c r="EE234" s="27"/>
      <c r="EF234" s="27"/>
      <c r="EG234" s="27"/>
      <c r="EH234" s="27"/>
      <c r="EI234" s="27"/>
      <c r="EJ234" s="27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</row>
    <row r="235" spans="1:152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7"/>
      <c r="EE235" s="27"/>
      <c r="EF235" s="27"/>
      <c r="EG235" s="27"/>
      <c r="EH235" s="27"/>
      <c r="EI235" s="27"/>
      <c r="EJ235" s="27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</row>
    <row r="236" spans="1:152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25"/>
      <c r="BP236" s="25"/>
      <c r="BQ236" s="25"/>
      <c r="BR236" s="25"/>
      <c r="BS236" s="25"/>
      <c r="BT236" s="25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7"/>
      <c r="EE236" s="27"/>
      <c r="EF236" s="27"/>
      <c r="EG236" s="27"/>
      <c r="EH236" s="27"/>
      <c r="EI236" s="27"/>
      <c r="EJ236" s="27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</row>
    <row r="237" spans="1:152" ht="11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7"/>
      <c r="EE237" s="27"/>
      <c r="EF237" s="27"/>
      <c r="EG237" s="27"/>
      <c r="EH237" s="27"/>
      <c r="EI237" s="27"/>
      <c r="EJ237" s="27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</row>
    <row r="238" spans="1:152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7"/>
      <c r="EE238" s="27"/>
      <c r="EF238" s="27"/>
      <c r="EG238" s="27"/>
      <c r="EH238" s="27"/>
      <c r="EI238" s="27"/>
      <c r="EJ238" s="27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</row>
    <row r="239" spans="1:152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25"/>
      <c r="BP239" s="25"/>
      <c r="BQ239" s="25"/>
      <c r="BR239" s="25"/>
      <c r="BS239" s="25"/>
      <c r="BT239" s="25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7"/>
      <c r="EE239" s="27"/>
      <c r="EF239" s="27"/>
      <c r="EG239" s="27"/>
      <c r="EH239" s="27"/>
      <c r="EI239" s="27"/>
      <c r="EJ239" s="27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</row>
    <row r="240" spans="1:152" ht="11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5"/>
      <c r="BP240" s="25"/>
      <c r="BQ240" s="25"/>
      <c r="BR240" s="25"/>
      <c r="BS240" s="25"/>
      <c r="BT240" s="25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7"/>
      <c r="EE240" s="27"/>
      <c r="EF240" s="27"/>
      <c r="EG240" s="27"/>
      <c r="EH240" s="27"/>
      <c r="EI240" s="27"/>
      <c r="EJ240" s="27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</row>
    <row r="241" spans="1:152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</row>
    <row r="242" spans="1:152" ht="11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5"/>
      <c r="BP242" s="25"/>
      <c r="BQ242" s="25"/>
      <c r="BR242" s="25"/>
      <c r="BS242" s="25"/>
      <c r="BT242" s="25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7"/>
      <c r="EE242" s="27"/>
      <c r="EF242" s="27"/>
      <c r="EG242" s="27"/>
      <c r="EH242" s="27"/>
      <c r="EI242" s="27"/>
      <c r="EJ242" s="27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</row>
    <row r="243" spans="1:152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5"/>
      <c r="BP243" s="25"/>
      <c r="BQ243" s="25"/>
      <c r="BR243" s="25"/>
      <c r="BS243" s="25"/>
      <c r="BT243" s="25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7"/>
      <c r="EE243" s="27"/>
      <c r="EF243" s="27"/>
      <c r="EG243" s="27"/>
      <c r="EH243" s="27"/>
      <c r="EI243" s="27"/>
      <c r="EJ243" s="27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</row>
    <row r="244" spans="1:152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</row>
    <row r="245" spans="1:152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</row>
    <row r="246" spans="1:152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</row>
    <row r="247" spans="1:152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7"/>
      <c r="EE247" s="27"/>
      <c r="EF247" s="27"/>
      <c r="EG247" s="27"/>
      <c r="EH247" s="27"/>
      <c r="EI247" s="27"/>
      <c r="EJ247" s="27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</row>
    <row r="248" spans="1:152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7"/>
      <c r="EE248" s="27"/>
      <c r="EF248" s="27"/>
      <c r="EG248" s="27"/>
      <c r="EH248" s="27"/>
      <c r="EI248" s="27"/>
      <c r="EJ248" s="27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</row>
    <row r="249" spans="1:152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7"/>
      <c r="EE249" s="27"/>
      <c r="EF249" s="27"/>
      <c r="EG249" s="27"/>
      <c r="EH249" s="27"/>
      <c r="EI249" s="27"/>
      <c r="EJ249" s="27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</row>
    <row r="250" spans="1:152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7"/>
      <c r="EE250" s="27"/>
      <c r="EF250" s="27"/>
      <c r="EG250" s="27"/>
      <c r="EH250" s="27"/>
      <c r="EI250" s="27"/>
      <c r="EJ250" s="27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</row>
    <row r="251" spans="1:152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7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</row>
    <row r="252" spans="1:15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5"/>
      <c r="BP252" s="25"/>
      <c r="BQ252" s="25"/>
      <c r="BR252" s="25"/>
      <c r="BS252" s="25"/>
      <c r="BT252" s="25"/>
      <c r="BU252" s="2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27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24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27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</row>
    <row r="253" spans="1:152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7"/>
      <c r="EE253" s="27"/>
      <c r="EF253" s="27"/>
      <c r="EG253" s="27"/>
      <c r="EH253" s="27"/>
      <c r="EI253" s="27"/>
      <c r="EJ253" s="27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</row>
    <row r="254" spans="1:152" ht="11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7"/>
      <c r="EE254" s="27"/>
      <c r="EF254" s="27"/>
      <c r="EG254" s="27"/>
      <c r="EH254" s="27"/>
      <c r="EI254" s="27"/>
      <c r="EJ254" s="27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</row>
    <row r="255" spans="1:152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7"/>
      <c r="EE255" s="27"/>
      <c r="EF255" s="27"/>
      <c r="EG255" s="27"/>
      <c r="EH255" s="27"/>
      <c r="EI255" s="27"/>
      <c r="EJ255" s="27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</row>
    <row r="256" spans="1:152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7"/>
      <c r="EE256" s="27"/>
      <c r="EF256" s="27"/>
      <c r="EG256" s="27"/>
      <c r="EH256" s="27"/>
      <c r="EI256" s="27"/>
      <c r="EJ256" s="27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</row>
    <row r="257" spans="1:152" ht="11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7"/>
      <c r="EE257" s="27"/>
      <c r="EF257" s="27"/>
      <c r="EG257" s="27"/>
      <c r="EH257" s="27"/>
      <c r="EI257" s="27"/>
      <c r="EJ257" s="27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</row>
    <row r="258" spans="1:152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7"/>
      <c r="EE258" s="27"/>
      <c r="EF258" s="27"/>
      <c r="EG258" s="27"/>
      <c r="EH258" s="27"/>
      <c r="EI258" s="27"/>
      <c r="EJ258" s="27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</row>
    <row r="259" spans="1:152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25"/>
      <c r="BP259" s="25"/>
      <c r="BQ259" s="25"/>
      <c r="BR259" s="25"/>
      <c r="BS259" s="25"/>
      <c r="BT259" s="25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7"/>
      <c r="EE259" s="27"/>
      <c r="EF259" s="27"/>
      <c r="EG259" s="27"/>
      <c r="EH259" s="27"/>
      <c r="EI259" s="27"/>
      <c r="EJ259" s="27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</row>
    <row r="260" spans="1:152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7"/>
      <c r="EE260" s="27"/>
      <c r="EF260" s="27"/>
      <c r="EG260" s="27"/>
      <c r="EH260" s="27"/>
      <c r="EI260" s="27"/>
      <c r="EJ260" s="27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</row>
    <row r="261" spans="1:152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7"/>
      <c r="EE261" s="27"/>
      <c r="EF261" s="27"/>
      <c r="EG261" s="27"/>
      <c r="EH261" s="27"/>
      <c r="EI261" s="27"/>
      <c r="EJ261" s="27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</row>
    <row r="262" spans="1:15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25"/>
      <c r="BP262" s="25"/>
      <c r="BQ262" s="25"/>
      <c r="BR262" s="25"/>
      <c r="BS262" s="25"/>
      <c r="BT262" s="25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7"/>
      <c r="EE262" s="27"/>
      <c r="EF262" s="27"/>
      <c r="EG262" s="27"/>
      <c r="EH262" s="27"/>
      <c r="EI262" s="27"/>
      <c r="EJ262" s="27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</row>
    <row r="263" spans="1:152" ht="11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5"/>
      <c r="BP263" s="25"/>
      <c r="BQ263" s="25"/>
      <c r="BR263" s="25"/>
      <c r="BS263" s="25"/>
      <c r="BT263" s="25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7"/>
      <c r="EE263" s="27"/>
      <c r="EF263" s="27"/>
      <c r="EG263" s="27"/>
      <c r="EH263" s="27"/>
      <c r="EI263" s="27"/>
      <c r="EJ263" s="27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1:152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44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31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7"/>
      <c r="EE264" s="27"/>
      <c r="EF264" s="27"/>
      <c r="EG264" s="27"/>
      <c r="EH264" s="27"/>
      <c r="EI264" s="27"/>
      <c r="EJ264" s="27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1:152" ht="11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27"/>
      <c r="EE265" s="27"/>
      <c r="EF265" s="27"/>
      <c r="EG265" s="27"/>
      <c r="EH265" s="27"/>
      <c r="EI265" s="27"/>
      <c r="EJ265" s="27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</row>
    <row r="266" spans="1:152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27"/>
      <c r="EE266" s="27"/>
      <c r="EF266" s="27"/>
      <c r="EG266" s="27"/>
      <c r="EH266" s="27"/>
      <c r="EI266" s="27"/>
      <c r="EJ266" s="27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</row>
    <row r="267" spans="1:152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27"/>
      <c r="EE267" s="27"/>
      <c r="EF267" s="27"/>
      <c r="EG267" s="27"/>
      <c r="EH267" s="27"/>
      <c r="EI267" s="27"/>
      <c r="EJ267" s="27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</row>
    <row r="268" spans="1:152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30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7"/>
      <c r="EE268" s="27"/>
      <c r="EF268" s="27"/>
      <c r="EG268" s="27"/>
      <c r="EH268" s="27"/>
      <c r="EI268" s="27"/>
      <c r="EJ268" s="27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</row>
    <row r="269" spans="1:152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0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27"/>
      <c r="EE269" s="27"/>
      <c r="EF269" s="27"/>
      <c r="EG269" s="27"/>
      <c r="EH269" s="27"/>
      <c r="EI269" s="27"/>
      <c r="EJ269" s="27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</row>
    <row r="270" spans="1:152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30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27"/>
      <c r="EE270" s="27"/>
      <c r="EF270" s="27"/>
      <c r="EG270" s="27"/>
      <c r="EH270" s="27"/>
      <c r="EI270" s="27"/>
      <c r="EJ270" s="27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</row>
    <row r="271" spans="1:152" ht="11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27"/>
      <c r="EE271" s="27"/>
      <c r="EF271" s="27"/>
      <c r="EG271" s="27"/>
      <c r="EH271" s="27"/>
      <c r="EI271" s="27"/>
      <c r="EJ271" s="27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</row>
    <row r="272" spans="1:152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30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27"/>
      <c r="EE272" s="27"/>
      <c r="EF272" s="27"/>
      <c r="EG272" s="27"/>
      <c r="EH272" s="27"/>
      <c r="EI272" s="27"/>
      <c r="EJ272" s="27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</row>
    <row r="273" spans="1:152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0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27"/>
      <c r="EE273" s="27"/>
      <c r="EF273" s="27"/>
      <c r="EG273" s="27"/>
      <c r="EH273" s="27"/>
      <c r="EI273" s="27"/>
      <c r="EJ273" s="27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</row>
    <row r="274" spans="1:152" ht="11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</row>
    <row r="275" spans="1:152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</row>
    <row r="276" spans="1:152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"/>
      <c r="BF276" s="2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</row>
    <row r="277" spans="1:152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2"/>
      <c r="BF277" s="2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"/>
      <c r="DQ277" s="2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</row>
    <row r="278" spans="1:152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"/>
      <c r="BF278" s="2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21"/>
      <c r="DQ278" s="21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</row>
    <row r="279" spans="1:152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21"/>
      <c r="BF279" s="21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</row>
    <row r="280" spans="1:152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</row>
    <row r="281" spans="1:152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0"/>
      <c r="AA281" s="20"/>
      <c r="AB281" s="25"/>
      <c r="AC281" s="25"/>
      <c r="AD281" s="25"/>
      <c r="AE281" s="2"/>
      <c r="AF281" s="2"/>
      <c r="AG281" s="2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0"/>
      <c r="AY281" s="20"/>
      <c r="AZ281" s="20"/>
      <c r="BA281" s="20"/>
      <c r="BB281" s="20"/>
      <c r="BC281" s="24"/>
      <c r="BD281" s="24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</row>
    <row r="282" spans="1:152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"/>
      <c r="DV282" s="2"/>
      <c r="DW282" s="20"/>
      <c r="DX282" s="20"/>
      <c r="DY282" s="25"/>
      <c r="DZ282" s="25"/>
      <c r="EA282" s="25"/>
      <c r="EB282" s="2"/>
      <c r="EC282" s="2"/>
      <c r="ED282" s="2"/>
      <c r="EE282" s="24"/>
      <c r="EF282" s="24"/>
      <c r="EG282" s="24"/>
      <c r="EH282" s="24"/>
      <c r="EI282" s="24"/>
      <c r="EJ282" s="24"/>
      <c r="EK282" s="20"/>
      <c r="EL282" s="20"/>
      <c r="EM282" s="24"/>
      <c r="EN282" s="24"/>
      <c r="EO282" s="2"/>
      <c r="EP282" s="2"/>
      <c r="EQ282" s="2"/>
      <c r="ER282" s="2"/>
      <c r="ES282" s="2"/>
      <c r="ET282" s="2"/>
      <c r="EU282" s="2"/>
      <c r="EV282" s="2"/>
    </row>
    <row r="283" spans="1:152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2"/>
      <c r="DV283" s="2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"/>
      <c r="ES283" s="2"/>
      <c r="ET283" s="2"/>
      <c r="EU283" s="2"/>
      <c r="EV283" s="2"/>
    </row>
    <row r="284" spans="1:15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</row>
    <row r="285" spans="1:15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</row>
    <row r="286" spans="1:152" ht="11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</row>
    <row r="287" spans="1:152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17"/>
      <c r="CH287" s="2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</row>
    <row r="288" spans="1:152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"/>
      <c r="EC288" s="2"/>
      <c r="ED288" s="2"/>
      <c r="EE288" s="2"/>
      <c r="EF288" s="2"/>
      <c r="EG288" s="2"/>
      <c r="EH288" s="2"/>
      <c r="EI288" s="2"/>
      <c r="EJ288" s="2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</row>
    <row r="289" spans="1:152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"/>
      <c r="EC289" s="2"/>
      <c r="ED289" s="2"/>
      <c r="EE289" s="2"/>
      <c r="EF289" s="2"/>
      <c r="EG289" s="2"/>
      <c r="EH289" s="2"/>
      <c r="EI289" s="2"/>
      <c r="EJ289" s="2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</row>
    <row r="290" spans="1:152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</row>
    <row r="291" spans="1:152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</row>
    <row r="292" spans="1:152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</row>
    <row r="293" spans="1:15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</row>
    <row r="294" spans="1:152" ht="11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</row>
    <row r="295" spans="1:152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</row>
    <row r="296" spans="1:152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</row>
    <row r="297" spans="1:152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</row>
    <row r="298" spans="1:152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3"/>
      <c r="BN298" s="23"/>
      <c r="BO298" s="23"/>
      <c r="BP298" s="23"/>
      <c r="BQ298" s="23"/>
      <c r="BR298" s="23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</row>
    <row r="299" spans="1:152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3"/>
      <c r="BN299" s="23"/>
      <c r="BO299" s="23"/>
      <c r="BP299" s="23"/>
      <c r="BQ299" s="23"/>
      <c r="BR299" s="23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</row>
    <row r="300" spans="1:152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</row>
    <row r="301" spans="1:152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</row>
    <row r="302" spans="1:152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</row>
    <row r="303" spans="1:152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</row>
    <row r="304" spans="1:152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</row>
    <row r="305" spans="1:152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</row>
    <row r="306" spans="1:152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</row>
    <row r="307" spans="1:152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8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</row>
    <row r="308" spans="1:152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</row>
    <row r="309" spans="1:152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</row>
    <row r="310" spans="1:152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</row>
    <row r="311" spans="1:152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</row>
    <row r="312" spans="1:152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</row>
    <row r="313" spans="1:152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</row>
    <row r="314" spans="1:152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</row>
    <row r="315" spans="1:152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</row>
    <row r="316" spans="1:152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</row>
    <row r="317" spans="1:152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</row>
    <row r="318" spans="1:152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</row>
    <row r="319" spans="1:152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</row>
    <row r="320" spans="1:152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6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</row>
    <row r="321" spans="1:152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</row>
    <row r="322" spans="1:152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</row>
    <row r="323" spans="1:152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</row>
    <row r="324" spans="1:152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</row>
    <row r="325" spans="1:152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</row>
    <row r="326" spans="1:152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</row>
    <row r="327" spans="1:152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</row>
    <row r="328" spans="1:15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4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17"/>
    </row>
    <row r="329" spans="1:15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</row>
    <row r="330" spans="1:152" ht="11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</row>
    <row r="331" spans="1:152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</row>
    <row r="332" spans="1:152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</row>
    <row r="333" spans="1:152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3"/>
      <c r="BK333" s="23"/>
      <c r="BL333" s="23"/>
      <c r="BM333" s="23"/>
      <c r="BN333" s="23"/>
      <c r="BO333" s="23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27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7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</row>
    <row r="334" spans="1:152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23"/>
      <c r="BK334" s="23"/>
      <c r="BL334" s="23"/>
      <c r="BM334" s="23"/>
      <c r="BN334" s="23"/>
      <c r="BO334" s="23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</row>
    <row r="335" spans="1:152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</row>
    <row r="336" spans="1:152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</row>
    <row r="337" spans="1:152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27"/>
      <c r="CU337" s="27"/>
      <c r="CV337" s="27"/>
      <c r="CW337" s="27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</row>
    <row r="338" spans="1:152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27"/>
      <c r="CU338" s="27"/>
      <c r="CV338" s="27"/>
      <c r="CW338" s="27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</row>
    <row r="339" spans="1:152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27"/>
      <c r="CU339" s="27"/>
      <c r="CV339" s="27"/>
      <c r="CW339" s="27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</row>
    <row r="340" spans="1:152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</row>
    <row r="341" spans="1:152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27"/>
      <c r="CU341" s="24"/>
      <c r="CV341" s="24"/>
      <c r="CW341" s="24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</row>
    <row r="342" spans="1:152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24"/>
      <c r="CU342" s="24"/>
      <c r="CV342" s="24"/>
      <c r="CW342" s="24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</row>
    <row r="343" spans="1:152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24"/>
      <c r="CU343" s="24"/>
      <c r="CV343" s="24"/>
      <c r="CW343" s="24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</row>
    <row r="344" spans="1:15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32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25"/>
      <c r="BK344" s="35"/>
      <c r="BL344" s="35"/>
      <c r="BM344" s="35"/>
      <c r="BN344" s="35"/>
      <c r="BO344" s="3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24"/>
      <c r="CU344" s="24"/>
      <c r="CV344" s="24"/>
      <c r="CW344" s="24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</row>
    <row r="345" spans="1:15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32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25"/>
      <c r="BK345" s="35"/>
      <c r="BL345" s="35"/>
      <c r="BM345" s="35"/>
      <c r="BN345" s="35"/>
      <c r="BO345" s="3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24"/>
      <c r="CU345" s="24"/>
      <c r="CV345" s="24"/>
      <c r="CW345" s="24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</row>
    <row r="346" spans="1:152" ht="11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24"/>
      <c r="CU346" s="24"/>
      <c r="CV346" s="24"/>
      <c r="CW346" s="24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</row>
    <row r="347" spans="1:152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24"/>
      <c r="CU347" s="24"/>
      <c r="CV347" s="24"/>
      <c r="CW347" s="24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</row>
    <row r="348" spans="1:152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24"/>
      <c r="CU348" s="24"/>
      <c r="CV348" s="24"/>
      <c r="CW348" s="24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</row>
    <row r="349" spans="1:152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</row>
    <row r="350" spans="1:152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24"/>
      <c r="CU350" s="24"/>
      <c r="CV350" s="24"/>
      <c r="CW350" s="24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</row>
    <row r="351" spans="1:152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24"/>
      <c r="CU351" s="24"/>
      <c r="CV351" s="24"/>
      <c r="CW351" s="24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</row>
    <row r="352" spans="1:15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32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25"/>
      <c r="BK352" s="35"/>
      <c r="BL352" s="35"/>
      <c r="BM352" s="35"/>
      <c r="BN352" s="35"/>
      <c r="BO352" s="35"/>
      <c r="BP352" s="2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24"/>
      <c r="CU352" s="24"/>
      <c r="CV352" s="24"/>
      <c r="CW352" s="24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</row>
    <row r="353" spans="1:152" ht="11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24"/>
      <c r="CU353" s="24"/>
      <c r="CV353" s="24"/>
      <c r="CW353" s="24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</row>
    <row r="354" spans="1:152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24"/>
      <c r="CU354" s="24"/>
      <c r="CV354" s="24"/>
      <c r="CW354" s="24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</row>
    <row r="355" spans="1:152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25"/>
      <c r="BK355" s="25"/>
      <c r="BL355" s="25"/>
      <c r="BM355" s="25"/>
      <c r="BN355" s="25"/>
      <c r="BO355" s="25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7"/>
      <c r="CU355" s="24"/>
      <c r="CV355" s="24"/>
      <c r="CW355" s="24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</row>
    <row r="356" spans="1:152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</row>
    <row r="357" spans="1:152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</row>
    <row r="358" spans="1:152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</row>
    <row r="359" spans="1:152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</row>
    <row r="360" spans="1:152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</row>
    <row r="361" spans="1:152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</row>
    <row r="362" spans="1:15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4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4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17"/>
    </row>
    <row r="363" spans="1:15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</row>
    <row r="364" spans="1:152" ht="11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</row>
    <row r="365" spans="1:152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</row>
    <row r="366" spans="1:152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</row>
    <row r="367" spans="1:15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23"/>
      <c r="BP367" s="23"/>
      <c r="BQ367" s="23"/>
      <c r="BR367" s="23"/>
      <c r="BS367" s="23"/>
      <c r="BT367" s="23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7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7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7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</row>
    <row r="368" spans="1:152" ht="11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3"/>
      <c r="BP368" s="23"/>
      <c r="BQ368" s="23"/>
      <c r="BR368" s="23"/>
      <c r="BS368" s="23"/>
      <c r="BT368" s="23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</row>
    <row r="369" spans="1:152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7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</row>
    <row r="370" spans="1:152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5"/>
      <c r="BP370" s="25"/>
      <c r="BQ370" s="25"/>
      <c r="BR370" s="25"/>
      <c r="BS370" s="25"/>
      <c r="BT370" s="25"/>
      <c r="BU370" s="2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27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7"/>
      <c r="EE370" s="27"/>
      <c r="EF370" s="27"/>
      <c r="EG370" s="27"/>
      <c r="EH370" s="27"/>
      <c r="EI370" s="27"/>
      <c r="EJ370" s="27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</row>
    <row r="371" spans="1:152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25"/>
      <c r="BP371" s="25"/>
      <c r="BQ371" s="25"/>
      <c r="BR371" s="25"/>
      <c r="BS371" s="25"/>
      <c r="BT371" s="2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7"/>
      <c r="EE371" s="27"/>
      <c r="EF371" s="27"/>
      <c r="EG371" s="27"/>
      <c r="EH371" s="27"/>
      <c r="EI371" s="27"/>
      <c r="EJ371" s="27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</row>
    <row r="372" spans="1:152" ht="11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7"/>
      <c r="EE372" s="27"/>
      <c r="EF372" s="27"/>
      <c r="EG372" s="27"/>
      <c r="EH372" s="27"/>
      <c r="EI372" s="27"/>
      <c r="EJ372" s="27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</row>
    <row r="373" spans="1:152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7"/>
      <c r="EE373" s="27"/>
      <c r="EF373" s="27"/>
      <c r="EG373" s="27"/>
      <c r="EH373" s="27"/>
      <c r="EI373" s="27"/>
      <c r="EJ373" s="27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</row>
    <row r="374" spans="1:152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7"/>
      <c r="EE374" s="27"/>
      <c r="EF374" s="27"/>
      <c r="EG374" s="27"/>
      <c r="EH374" s="27"/>
      <c r="EI374" s="27"/>
      <c r="EJ374" s="27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</row>
    <row r="375" spans="1:152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7"/>
      <c r="EE375" s="27"/>
      <c r="EF375" s="27"/>
      <c r="EG375" s="27"/>
      <c r="EH375" s="27"/>
      <c r="EI375" s="27"/>
      <c r="EJ375" s="27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</row>
    <row r="376" spans="1:152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7"/>
      <c r="EE376" s="27"/>
      <c r="EF376" s="27"/>
      <c r="EG376" s="27"/>
      <c r="EH376" s="27"/>
      <c r="EI376" s="27"/>
      <c r="EJ376" s="27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</row>
    <row r="377" spans="1:152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25"/>
      <c r="BP377" s="25"/>
      <c r="BQ377" s="25"/>
      <c r="BR377" s="25"/>
      <c r="BS377" s="25"/>
      <c r="BT377" s="25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7"/>
      <c r="EE377" s="27"/>
      <c r="EF377" s="27"/>
      <c r="EG377" s="27"/>
      <c r="EH377" s="27"/>
      <c r="EI377" s="27"/>
      <c r="EJ377" s="27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</row>
    <row r="378" spans="1:152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7"/>
      <c r="EE378" s="27"/>
      <c r="EF378" s="27"/>
      <c r="EG378" s="27"/>
      <c r="EH378" s="27"/>
      <c r="EI378" s="27"/>
      <c r="EJ378" s="27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</row>
    <row r="379" spans="1:152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7"/>
      <c r="EE379" s="27"/>
      <c r="EF379" s="27"/>
      <c r="EG379" s="27"/>
      <c r="EH379" s="27"/>
      <c r="EI379" s="27"/>
      <c r="EJ379" s="27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</row>
    <row r="380" spans="1:152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25"/>
      <c r="BP380" s="25"/>
      <c r="BQ380" s="25"/>
      <c r="BR380" s="25"/>
      <c r="BS380" s="25"/>
      <c r="BT380" s="25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7"/>
      <c r="EE380" s="27"/>
      <c r="EF380" s="27"/>
      <c r="EG380" s="27"/>
      <c r="EH380" s="27"/>
      <c r="EI380" s="27"/>
      <c r="EJ380" s="27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</row>
    <row r="381" spans="1:152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5"/>
      <c r="BP381" s="25"/>
      <c r="BQ381" s="25"/>
      <c r="BR381" s="25"/>
      <c r="BS381" s="25"/>
      <c r="BT381" s="25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7"/>
      <c r="EE381" s="27"/>
      <c r="EF381" s="27"/>
      <c r="EG381" s="27"/>
      <c r="EH381" s="27"/>
      <c r="EI381" s="27"/>
      <c r="EJ381" s="27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</row>
    <row r="382" spans="1:152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</row>
    <row r="383" spans="1:152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5"/>
      <c r="BP383" s="25"/>
      <c r="BQ383" s="25"/>
      <c r="BR383" s="25"/>
      <c r="BS383" s="25"/>
      <c r="BT383" s="25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7"/>
      <c r="EE383" s="27"/>
      <c r="EF383" s="27"/>
      <c r="EG383" s="27"/>
      <c r="EH383" s="27"/>
      <c r="EI383" s="27"/>
      <c r="EJ383" s="27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</row>
    <row r="384" spans="1:152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5"/>
      <c r="BP384" s="25"/>
      <c r="BQ384" s="25"/>
      <c r="BR384" s="25"/>
      <c r="BS384" s="25"/>
      <c r="BT384" s="25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7"/>
      <c r="EE384" s="27"/>
      <c r="EF384" s="27"/>
      <c r="EG384" s="27"/>
      <c r="EH384" s="27"/>
      <c r="EI384" s="27"/>
      <c r="EJ384" s="27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</row>
    <row r="385" spans="1:152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</row>
    <row r="386" spans="1:152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</row>
    <row r="387" spans="1:152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</row>
    <row r="388" spans="1:152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7"/>
      <c r="EE388" s="27"/>
      <c r="EF388" s="27"/>
      <c r="EG388" s="27"/>
      <c r="EH388" s="27"/>
      <c r="EI388" s="27"/>
      <c r="EJ388" s="27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</row>
    <row r="389" spans="1:152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7"/>
      <c r="EE389" s="27"/>
      <c r="EF389" s="27"/>
      <c r="EG389" s="27"/>
      <c r="EH389" s="27"/>
      <c r="EI389" s="27"/>
      <c r="EJ389" s="27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</row>
    <row r="390" spans="1:152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7"/>
      <c r="EE390" s="27"/>
      <c r="EF390" s="27"/>
      <c r="EG390" s="27"/>
      <c r="EH390" s="27"/>
      <c r="EI390" s="27"/>
      <c r="EJ390" s="27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</row>
    <row r="391" spans="1:152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7"/>
      <c r="EE391" s="27"/>
      <c r="EF391" s="27"/>
      <c r="EG391" s="27"/>
      <c r="EH391" s="27"/>
      <c r="EI391" s="27"/>
      <c r="EJ391" s="27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</row>
    <row r="392" spans="1:152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7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</row>
    <row r="393" spans="1:15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5"/>
      <c r="BP393" s="25"/>
      <c r="BQ393" s="25"/>
      <c r="BR393" s="25"/>
      <c r="BS393" s="25"/>
      <c r="BT393" s="25"/>
      <c r="BU393" s="2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27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24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27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</row>
    <row r="394" spans="1:152" ht="11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7"/>
      <c r="EE394" s="27"/>
      <c r="EF394" s="27"/>
      <c r="EG394" s="27"/>
      <c r="EH394" s="27"/>
      <c r="EI394" s="27"/>
      <c r="EJ394" s="27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</row>
    <row r="395" spans="1:152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7"/>
      <c r="EE395" s="27"/>
      <c r="EF395" s="27"/>
      <c r="EG395" s="27"/>
      <c r="EH395" s="27"/>
      <c r="EI395" s="27"/>
      <c r="EJ395" s="27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</row>
    <row r="396" spans="1:152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7"/>
      <c r="EE396" s="27"/>
      <c r="EF396" s="27"/>
      <c r="EG396" s="27"/>
      <c r="EH396" s="27"/>
      <c r="EI396" s="27"/>
      <c r="EJ396" s="27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</row>
    <row r="397" spans="1:152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7"/>
      <c r="EE397" s="27"/>
      <c r="EF397" s="27"/>
      <c r="EG397" s="27"/>
      <c r="EH397" s="27"/>
      <c r="EI397" s="27"/>
      <c r="EJ397" s="27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</row>
    <row r="398" spans="1:152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7"/>
      <c r="EE398" s="27"/>
      <c r="EF398" s="27"/>
      <c r="EG398" s="27"/>
      <c r="EH398" s="27"/>
      <c r="EI398" s="27"/>
      <c r="EJ398" s="27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</row>
    <row r="399" spans="1:152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7"/>
      <c r="EE399" s="27"/>
      <c r="EF399" s="27"/>
      <c r="EG399" s="27"/>
      <c r="EH399" s="27"/>
      <c r="EI399" s="27"/>
      <c r="EJ399" s="27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</row>
    <row r="400" spans="1:152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25"/>
      <c r="BP400" s="25"/>
      <c r="BQ400" s="25"/>
      <c r="BR400" s="25"/>
      <c r="BS400" s="25"/>
      <c r="BT400" s="25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7"/>
      <c r="EE400" s="27"/>
      <c r="EF400" s="27"/>
      <c r="EG400" s="27"/>
      <c r="EH400" s="27"/>
      <c r="EI400" s="27"/>
      <c r="EJ400" s="27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</row>
    <row r="401" spans="1:152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7"/>
      <c r="EE401" s="27"/>
      <c r="EF401" s="27"/>
      <c r="EG401" s="27"/>
      <c r="EH401" s="27"/>
      <c r="EI401" s="27"/>
      <c r="EJ401" s="27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</row>
    <row r="402" spans="1:152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7"/>
      <c r="EE402" s="27"/>
      <c r="EF402" s="27"/>
      <c r="EG402" s="27"/>
      <c r="EH402" s="27"/>
      <c r="EI402" s="27"/>
      <c r="EJ402" s="27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</row>
    <row r="403" spans="1:152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25"/>
      <c r="BP403" s="25"/>
      <c r="BQ403" s="25"/>
      <c r="BR403" s="25"/>
      <c r="BS403" s="25"/>
      <c r="BT403" s="25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7"/>
      <c r="EE403" s="27"/>
      <c r="EF403" s="27"/>
      <c r="EG403" s="27"/>
      <c r="EH403" s="27"/>
      <c r="EI403" s="27"/>
      <c r="EJ403" s="27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</row>
    <row r="404" spans="1:152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5"/>
      <c r="BP404" s="25"/>
      <c r="BQ404" s="25"/>
      <c r="BR404" s="25"/>
      <c r="BS404" s="25"/>
      <c r="BT404" s="25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7"/>
      <c r="EE404" s="27"/>
      <c r="EF404" s="27"/>
      <c r="EG404" s="27"/>
      <c r="EH404" s="27"/>
      <c r="EI404" s="27"/>
      <c r="EJ404" s="27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</row>
    <row r="405" spans="1:152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44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31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7"/>
      <c r="EE405" s="27"/>
      <c r="EF405" s="27"/>
      <c r="EG405" s="27"/>
      <c r="EH405" s="27"/>
      <c r="EI405" s="27"/>
      <c r="EJ405" s="27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</row>
    <row r="406" spans="1:152" ht="11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27"/>
      <c r="EE406" s="27"/>
      <c r="EF406" s="27"/>
      <c r="EG406" s="27"/>
      <c r="EH406" s="27"/>
      <c r="EI406" s="27"/>
      <c r="EJ406" s="27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</row>
    <row r="407" spans="1:152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27"/>
      <c r="EE407" s="27"/>
      <c r="EF407" s="27"/>
      <c r="EG407" s="27"/>
      <c r="EH407" s="27"/>
      <c r="EI407" s="27"/>
      <c r="EJ407" s="27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</row>
    <row r="408" spans="1:152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27"/>
      <c r="EE408" s="27"/>
      <c r="EF408" s="27"/>
      <c r="EG408" s="27"/>
      <c r="EH408" s="27"/>
      <c r="EI408" s="27"/>
      <c r="EJ408" s="27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</row>
    <row r="409" spans="1:152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30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7"/>
      <c r="EE409" s="27"/>
      <c r="EF409" s="27"/>
      <c r="EG409" s="27"/>
      <c r="EH409" s="27"/>
      <c r="EI409" s="27"/>
      <c r="EJ409" s="27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</row>
    <row r="410" spans="1:152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0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27"/>
      <c r="EE410" s="27"/>
      <c r="EF410" s="27"/>
      <c r="EG410" s="27"/>
      <c r="EH410" s="27"/>
      <c r="EI410" s="27"/>
      <c r="EJ410" s="27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</row>
    <row r="411" spans="1:152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30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27"/>
      <c r="EE411" s="27"/>
      <c r="EF411" s="27"/>
      <c r="EG411" s="27"/>
      <c r="EH411" s="27"/>
      <c r="EI411" s="27"/>
      <c r="EJ411" s="27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</row>
    <row r="412" spans="1:152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27"/>
      <c r="EE412" s="27"/>
      <c r="EF412" s="27"/>
      <c r="EG412" s="27"/>
      <c r="EH412" s="27"/>
      <c r="EI412" s="27"/>
      <c r="EJ412" s="27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</row>
    <row r="413" spans="1:152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30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27"/>
      <c r="EE413" s="27"/>
      <c r="EF413" s="27"/>
      <c r="EG413" s="27"/>
      <c r="EH413" s="27"/>
      <c r="EI413" s="27"/>
      <c r="EJ413" s="27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</row>
    <row r="414" spans="1:152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30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27"/>
      <c r="EE414" s="27"/>
      <c r="EF414" s="27"/>
      <c r="EG414" s="27"/>
      <c r="EH414" s="27"/>
      <c r="EI414" s="27"/>
      <c r="EJ414" s="27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</row>
    <row r="415" spans="1:152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</row>
    <row r="416" spans="1:152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</row>
    <row r="417" spans="1:152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"/>
      <c r="BF417" s="2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</row>
    <row r="418" spans="1:152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2"/>
      <c r="BF418" s="2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"/>
      <c r="DQ418" s="2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</row>
    <row r="419" spans="1:152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"/>
      <c r="BF419" s="2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21"/>
      <c r="DQ419" s="21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</row>
    <row r="420" spans="1:152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21"/>
      <c r="BF420" s="21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</row>
    <row r="421" spans="1:152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</row>
    <row r="422" spans="1:152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0"/>
      <c r="AA422" s="20"/>
      <c r="AB422" s="25"/>
      <c r="AC422" s="25"/>
      <c r="AD422" s="25"/>
      <c r="AE422" s="2"/>
      <c r="AF422" s="2"/>
      <c r="AG422" s="2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0"/>
      <c r="AY422" s="20"/>
      <c r="AZ422" s="20"/>
      <c r="BA422" s="20"/>
      <c r="BB422" s="20"/>
      <c r="BC422" s="24"/>
      <c r="BD422" s="24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</row>
    <row r="423" spans="1:152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"/>
      <c r="DV423" s="2"/>
      <c r="DW423" s="20"/>
      <c r="DX423" s="20"/>
      <c r="DY423" s="25"/>
      <c r="DZ423" s="25"/>
      <c r="EA423" s="25"/>
      <c r="EB423" s="2"/>
      <c r="EC423" s="2"/>
      <c r="ED423" s="2"/>
      <c r="EE423" s="24"/>
      <c r="EF423" s="24"/>
      <c r="EG423" s="24"/>
      <c r="EH423" s="24"/>
      <c r="EI423" s="24"/>
      <c r="EJ423" s="24"/>
      <c r="EK423" s="20"/>
      <c r="EL423" s="20"/>
      <c r="EM423" s="24"/>
      <c r="EN423" s="24"/>
      <c r="EO423" s="2"/>
      <c r="EP423" s="2"/>
      <c r="EQ423" s="2"/>
      <c r="ER423" s="2"/>
      <c r="ES423" s="2"/>
      <c r="ET423" s="2"/>
      <c r="EU423" s="2"/>
      <c r="EV423" s="2"/>
    </row>
    <row r="424" spans="1:152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2"/>
      <c r="DV424" s="2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"/>
      <c r="ES424" s="2"/>
      <c r="ET424" s="2"/>
      <c r="EU424" s="2"/>
      <c r="EV424" s="2"/>
    </row>
    <row r="425" spans="1:152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</row>
    <row r="426" spans="1:152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</row>
    <row r="427" spans="1:152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</row>
    <row r="428" spans="1:152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</row>
    <row r="429" spans="1:152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</row>
    <row r="430" spans="1:152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</row>
  </sheetData>
  <sheetProtection/>
  <mergeCells count="875">
    <mergeCell ref="DX64:EJ64"/>
    <mergeCell ref="BM142:CG142"/>
    <mergeCell ref="CJ142:CW142"/>
    <mergeCell ref="BU64:CG64"/>
    <mergeCell ref="CH64:CW64"/>
    <mergeCell ref="CZ141:DB141"/>
    <mergeCell ref="DF141:DU141"/>
    <mergeCell ref="DV141:DZ141"/>
    <mergeCell ref="EA141:EB141"/>
    <mergeCell ref="BM141:CG141"/>
    <mergeCell ref="A64:AJ64"/>
    <mergeCell ref="AK64:AP64"/>
    <mergeCell ref="AQ64:BB64"/>
    <mergeCell ref="BC64:BT64"/>
    <mergeCell ref="CX64:DJ64"/>
    <mergeCell ref="DK64:DW64"/>
    <mergeCell ref="CJ141:CW141"/>
    <mergeCell ref="CX141:CY141"/>
    <mergeCell ref="R138:AE138"/>
    <mergeCell ref="AH138:BH138"/>
    <mergeCell ref="A140:B140"/>
    <mergeCell ref="C140:E140"/>
    <mergeCell ref="I140:X140"/>
    <mergeCell ref="Y140:AC140"/>
    <mergeCell ref="AD140:AE140"/>
    <mergeCell ref="R137:AE137"/>
    <mergeCell ref="AH137:BH137"/>
    <mergeCell ref="CX137:DS137"/>
    <mergeCell ref="N135:AE135"/>
    <mergeCell ref="AH135:BH135"/>
    <mergeCell ref="N136:AE136"/>
    <mergeCell ref="AH136:BH136"/>
    <mergeCell ref="CX136:DS136"/>
    <mergeCell ref="DT131:EJ131"/>
    <mergeCell ref="DE132:DS132"/>
    <mergeCell ref="A132:AO132"/>
    <mergeCell ref="AP132:AU132"/>
    <mergeCell ref="AV132:BK132"/>
    <mergeCell ref="BL132:CE132"/>
    <mergeCell ref="DT132:EJ132"/>
    <mergeCell ref="CX132:DD132"/>
    <mergeCell ref="A131:AO131"/>
    <mergeCell ref="CF132:CV132"/>
    <mergeCell ref="AP131:AU131"/>
    <mergeCell ref="AV131:BK131"/>
    <mergeCell ref="BL131:CE131"/>
    <mergeCell ref="CF131:CV131"/>
    <mergeCell ref="CX131:DD131"/>
    <mergeCell ref="DE129:DS129"/>
    <mergeCell ref="DE131:DS131"/>
    <mergeCell ref="DT129:EJ129"/>
    <mergeCell ref="A130:AO130"/>
    <mergeCell ref="AP130:AU130"/>
    <mergeCell ref="AV130:BK130"/>
    <mergeCell ref="BL130:CE130"/>
    <mergeCell ref="CF130:CV130"/>
    <mergeCell ref="CX130:DD130"/>
    <mergeCell ref="DE130:DS130"/>
    <mergeCell ref="DT130:EJ130"/>
    <mergeCell ref="CX128:DD128"/>
    <mergeCell ref="DE128:DS128"/>
    <mergeCell ref="DT128:EJ128"/>
    <mergeCell ref="A129:AO129"/>
    <mergeCell ref="AP129:AU129"/>
    <mergeCell ref="AV129:BK129"/>
    <mergeCell ref="BL129:CE129"/>
    <mergeCell ref="CF129:CV129"/>
    <mergeCell ref="CX129:DD129"/>
    <mergeCell ref="A128:AO128"/>
    <mergeCell ref="AP128:AU128"/>
    <mergeCell ref="AV128:BK128"/>
    <mergeCell ref="BL128:CE128"/>
    <mergeCell ref="CF128:CV128"/>
    <mergeCell ref="DT126:EJ126"/>
    <mergeCell ref="A127:AO127"/>
    <mergeCell ref="AP127:AU127"/>
    <mergeCell ref="AV127:BK127"/>
    <mergeCell ref="BL127:CE127"/>
    <mergeCell ref="CF127:CV127"/>
    <mergeCell ref="CX127:DD127"/>
    <mergeCell ref="DE127:DS127"/>
    <mergeCell ref="DT127:EJ127"/>
    <mergeCell ref="DE125:DS125"/>
    <mergeCell ref="DT125:EJ125"/>
    <mergeCell ref="A126:AO126"/>
    <mergeCell ref="AP126:AU126"/>
    <mergeCell ref="AV126:BK126"/>
    <mergeCell ref="BL126:CE126"/>
    <mergeCell ref="CF126:CV126"/>
    <mergeCell ref="DT124:EJ124"/>
    <mergeCell ref="A125:AO125"/>
    <mergeCell ref="AP125:AU125"/>
    <mergeCell ref="AV125:BK125"/>
    <mergeCell ref="BL125:CE125"/>
    <mergeCell ref="CF125:CV125"/>
    <mergeCell ref="BL124:CE124"/>
    <mergeCell ref="CF124:CV124"/>
    <mergeCell ref="A123:AO123"/>
    <mergeCell ref="AP123:AU123"/>
    <mergeCell ref="CX126:DD126"/>
    <mergeCell ref="DE126:DS126"/>
    <mergeCell ref="CX124:DD124"/>
    <mergeCell ref="DE124:DS124"/>
    <mergeCell ref="CX125:DD125"/>
    <mergeCell ref="A124:AO124"/>
    <mergeCell ref="AP124:AU124"/>
    <mergeCell ref="AV124:BK124"/>
    <mergeCell ref="AV123:BK123"/>
    <mergeCell ref="BL123:CE123"/>
    <mergeCell ref="CF123:CV123"/>
    <mergeCell ref="CX123:DD123"/>
    <mergeCell ref="DE121:DS121"/>
    <mergeCell ref="DT121:EJ121"/>
    <mergeCell ref="DE122:DS122"/>
    <mergeCell ref="DT122:EJ122"/>
    <mergeCell ref="DE123:DS123"/>
    <mergeCell ref="DT123:EJ123"/>
    <mergeCell ref="A122:AO122"/>
    <mergeCell ref="AP122:AU122"/>
    <mergeCell ref="AV122:BK122"/>
    <mergeCell ref="BL122:CE122"/>
    <mergeCell ref="CF122:CV122"/>
    <mergeCell ref="CX122:DD122"/>
    <mergeCell ref="CX120:DD120"/>
    <mergeCell ref="DE120:DS120"/>
    <mergeCell ref="DT120:EJ120"/>
    <mergeCell ref="A121:AO121"/>
    <mergeCell ref="AP121:AU121"/>
    <mergeCell ref="AV121:BK121"/>
    <mergeCell ref="BL121:CE121"/>
    <mergeCell ref="CF121:CV121"/>
    <mergeCell ref="CX121:DD121"/>
    <mergeCell ref="A120:AO120"/>
    <mergeCell ref="AP120:AU120"/>
    <mergeCell ref="AV120:BK120"/>
    <mergeCell ref="BL120:CE120"/>
    <mergeCell ref="CF120:CV120"/>
    <mergeCell ref="DT118:EJ118"/>
    <mergeCell ref="A119:AO119"/>
    <mergeCell ref="AP119:AU119"/>
    <mergeCell ref="AV119:BK119"/>
    <mergeCell ref="BL119:CE119"/>
    <mergeCell ref="CF119:CV119"/>
    <mergeCell ref="CX119:DD119"/>
    <mergeCell ref="DE119:DS119"/>
    <mergeCell ref="DT119:EJ119"/>
    <mergeCell ref="DE117:DS117"/>
    <mergeCell ref="DT117:EJ117"/>
    <mergeCell ref="A118:AO118"/>
    <mergeCell ref="AP118:AU118"/>
    <mergeCell ref="AV118:BK118"/>
    <mergeCell ref="BL118:CE118"/>
    <mergeCell ref="CF118:CV118"/>
    <mergeCell ref="DT116:EJ116"/>
    <mergeCell ref="A117:AO117"/>
    <mergeCell ref="AP117:AU117"/>
    <mergeCell ref="AV117:BK117"/>
    <mergeCell ref="BL117:CE117"/>
    <mergeCell ref="CF117:CV117"/>
    <mergeCell ref="BL116:CE116"/>
    <mergeCell ref="CF116:CV116"/>
    <mergeCell ref="A115:AO115"/>
    <mergeCell ref="AP115:AU115"/>
    <mergeCell ref="CX118:DD118"/>
    <mergeCell ref="DE118:DS118"/>
    <mergeCell ref="CX116:DD116"/>
    <mergeCell ref="DE116:DS116"/>
    <mergeCell ref="CX117:DD117"/>
    <mergeCell ref="A116:AO116"/>
    <mergeCell ref="AP116:AU116"/>
    <mergeCell ref="AV116:BK116"/>
    <mergeCell ref="AV115:BK115"/>
    <mergeCell ref="BL115:CE115"/>
    <mergeCell ref="CF115:CV115"/>
    <mergeCell ref="CX115:DD115"/>
    <mergeCell ref="DE113:DS113"/>
    <mergeCell ref="DT113:EJ113"/>
    <mergeCell ref="DE114:DS114"/>
    <mergeCell ref="DT114:EJ114"/>
    <mergeCell ref="DE115:DS115"/>
    <mergeCell ref="DT115:EJ115"/>
    <mergeCell ref="A114:AO114"/>
    <mergeCell ref="AP114:AU114"/>
    <mergeCell ref="AV114:BK114"/>
    <mergeCell ref="BL114:CE114"/>
    <mergeCell ref="CF114:CV114"/>
    <mergeCell ref="CX114:DD114"/>
    <mergeCell ref="CX112:DD112"/>
    <mergeCell ref="DE112:DS112"/>
    <mergeCell ref="DT112:EJ112"/>
    <mergeCell ref="A113:AO113"/>
    <mergeCell ref="AP113:AU113"/>
    <mergeCell ref="AV113:BK113"/>
    <mergeCell ref="BL113:CE113"/>
    <mergeCell ref="CF113:CV113"/>
    <mergeCell ref="CX113:DD113"/>
    <mergeCell ref="A112:AO112"/>
    <mergeCell ref="AP112:AU112"/>
    <mergeCell ref="AV112:BK112"/>
    <mergeCell ref="BL112:CE112"/>
    <mergeCell ref="CF112:CV112"/>
    <mergeCell ref="DT110:EJ110"/>
    <mergeCell ref="A111:AO111"/>
    <mergeCell ref="AP111:AU111"/>
    <mergeCell ref="AV111:BK111"/>
    <mergeCell ref="BL111:CE111"/>
    <mergeCell ref="CF111:CV111"/>
    <mergeCell ref="CX111:DD111"/>
    <mergeCell ref="DE111:DS111"/>
    <mergeCell ref="DT111:EJ111"/>
    <mergeCell ref="DE109:DS109"/>
    <mergeCell ref="DT109:EJ109"/>
    <mergeCell ref="A110:AO110"/>
    <mergeCell ref="AP110:AU110"/>
    <mergeCell ref="AV110:BK110"/>
    <mergeCell ref="BL110:CE110"/>
    <mergeCell ref="CF110:CV110"/>
    <mergeCell ref="DT108:EJ108"/>
    <mergeCell ref="A109:AO109"/>
    <mergeCell ref="AP109:AU109"/>
    <mergeCell ref="AV109:BK109"/>
    <mergeCell ref="BL109:CE109"/>
    <mergeCell ref="CF109:CV109"/>
    <mergeCell ref="BL108:CE108"/>
    <mergeCell ref="CF108:CV108"/>
    <mergeCell ref="A107:AO107"/>
    <mergeCell ref="AP107:AU107"/>
    <mergeCell ref="CX110:DD110"/>
    <mergeCell ref="DE110:DS110"/>
    <mergeCell ref="CX108:DD108"/>
    <mergeCell ref="DE108:DS108"/>
    <mergeCell ref="CX109:DD109"/>
    <mergeCell ref="A108:AO108"/>
    <mergeCell ref="AP108:AU108"/>
    <mergeCell ref="AV108:BK108"/>
    <mergeCell ref="AV107:BK107"/>
    <mergeCell ref="BL107:CE107"/>
    <mergeCell ref="CF107:CV107"/>
    <mergeCell ref="CX107:DD107"/>
    <mergeCell ref="DE105:DS105"/>
    <mergeCell ref="DT105:EJ105"/>
    <mergeCell ref="DE106:DS106"/>
    <mergeCell ref="DT106:EJ106"/>
    <mergeCell ref="DE107:DS107"/>
    <mergeCell ref="DT107:EJ107"/>
    <mergeCell ref="A106:AO106"/>
    <mergeCell ref="AP106:AU106"/>
    <mergeCell ref="AV106:BK106"/>
    <mergeCell ref="BL106:CE106"/>
    <mergeCell ref="CF106:CV106"/>
    <mergeCell ref="CX106:DD106"/>
    <mergeCell ref="CX104:DD104"/>
    <mergeCell ref="DE104:DS104"/>
    <mergeCell ref="DT104:EJ104"/>
    <mergeCell ref="A105:AO105"/>
    <mergeCell ref="AP105:AU105"/>
    <mergeCell ref="AV105:BK105"/>
    <mergeCell ref="BL105:CE105"/>
    <mergeCell ref="CF105:CV105"/>
    <mergeCell ref="CX105:DD105"/>
    <mergeCell ref="A104:AO104"/>
    <mergeCell ref="AP104:AU104"/>
    <mergeCell ref="AV104:BK104"/>
    <mergeCell ref="BL104:CE104"/>
    <mergeCell ref="CF104:CV104"/>
    <mergeCell ref="DT102:EJ102"/>
    <mergeCell ref="A103:AO103"/>
    <mergeCell ref="AP103:AU103"/>
    <mergeCell ref="AV103:BK103"/>
    <mergeCell ref="BL103:CE103"/>
    <mergeCell ref="CF103:CV103"/>
    <mergeCell ref="CX103:DD103"/>
    <mergeCell ref="DE103:DS103"/>
    <mergeCell ref="DT103:EJ103"/>
    <mergeCell ref="DE101:DS101"/>
    <mergeCell ref="DT101:EJ101"/>
    <mergeCell ref="A102:AO102"/>
    <mergeCell ref="AP102:AU102"/>
    <mergeCell ref="AV102:BK102"/>
    <mergeCell ref="BL102:CE102"/>
    <mergeCell ref="CF102:CV102"/>
    <mergeCell ref="DT100:EJ100"/>
    <mergeCell ref="A101:AO101"/>
    <mergeCell ref="AP101:AU101"/>
    <mergeCell ref="AV101:BK101"/>
    <mergeCell ref="BL101:CE101"/>
    <mergeCell ref="CF101:CV101"/>
    <mergeCell ref="BL100:CE100"/>
    <mergeCell ref="CF100:CV100"/>
    <mergeCell ref="A99:AO99"/>
    <mergeCell ref="AP99:AU99"/>
    <mergeCell ref="CX102:DD102"/>
    <mergeCell ref="DE102:DS102"/>
    <mergeCell ref="CX100:DD100"/>
    <mergeCell ref="DE100:DS100"/>
    <mergeCell ref="CX101:DD101"/>
    <mergeCell ref="A100:AO100"/>
    <mergeCell ref="AP100:AU100"/>
    <mergeCell ref="AV100:BK100"/>
    <mergeCell ref="AV99:BK99"/>
    <mergeCell ref="BL99:CE99"/>
    <mergeCell ref="CF99:CV99"/>
    <mergeCell ref="CX99:DD99"/>
    <mergeCell ref="DE97:DS97"/>
    <mergeCell ref="DT97:EJ97"/>
    <mergeCell ref="DE98:DS98"/>
    <mergeCell ref="DT98:EJ98"/>
    <mergeCell ref="DE99:DS99"/>
    <mergeCell ref="DT99:EJ99"/>
    <mergeCell ref="A98:AO98"/>
    <mergeCell ref="AP98:AU98"/>
    <mergeCell ref="AV98:BK98"/>
    <mergeCell ref="BL98:CE98"/>
    <mergeCell ref="CF98:CV98"/>
    <mergeCell ref="CX98:DD98"/>
    <mergeCell ref="CX96:DD96"/>
    <mergeCell ref="DE96:DS96"/>
    <mergeCell ref="DT96:EJ96"/>
    <mergeCell ref="A97:AO97"/>
    <mergeCell ref="AP97:AU97"/>
    <mergeCell ref="AV97:BK97"/>
    <mergeCell ref="BL97:CE97"/>
    <mergeCell ref="CF97:CV97"/>
    <mergeCell ref="CX97:DD97"/>
    <mergeCell ref="A96:AO96"/>
    <mergeCell ref="AP96:AU96"/>
    <mergeCell ref="AV96:BK96"/>
    <mergeCell ref="BL96:CE96"/>
    <mergeCell ref="CF96:CV96"/>
    <mergeCell ref="DT94:EJ94"/>
    <mergeCell ref="A95:AO95"/>
    <mergeCell ref="AP95:AU95"/>
    <mergeCell ref="AV95:BK95"/>
    <mergeCell ref="BL95:CE95"/>
    <mergeCell ref="CF95:CV95"/>
    <mergeCell ref="CX95:DD95"/>
    <mergeCell ref="DE95:DS95"/>
    <mergeCell ref="DT95:EJ95"/>
    <mergeCell ref="DE93:DS93"/>
    <mergeCell ref="DT93:EJ93"/>
    <mergeCell ref="A94:AO94"/>
    <mergeCell ref="AP94:AU94"/>
    <mergeCell ref="AV94:BK94"/>
    <mergeCell ref="BL94:CE94"/>
    <mergeCell ref="CF94:CV94"/>
    <mergeCell ref="CX94:DD94"/>
    <mergeCell ref="DE94:DS94"/>
    <mergeCell ref="CX92:DD92"/>
    <mergeCell ref="DE92:DS92"/>
    <mergeCell ref="DT92:EJ92"/>
    <mergeCell ref="A93:AO93"/>
    <mergeCell ref="AP93:AU93"/>
    <mergeCell ref="AV93:BK93"/>
    <mergeCell ref="BL93:CE93"/>
    <mergeCell ref="CF93:CV93"/>
    <mergeCell ref="DE91:DS91"/>
    <mergeCell ref="DT91:EJ91"/>
    <mergeCell ref="CX93:DD93"/>
    <mergeCell ref="A92:AO92"/>
    <mergeCell ref="AP92:AU92"/>
    <mergeCell ref="AV92:BK92"/>
    <mergeCell ref="BL92:CE92"/>
    <mergeCell ref="CF92:CV92"/>
    <mergeCell ref="A91:AO91"/>
    <mergeCell ref="AP91:AU91"/>
    <mergeCell ref="AV91:BK91"/>
    <mergeCell ref="BL91:CE91"/>
    <mergeCell ref="CF91:CV91"/>
    <mergeCell ref="CX91:DD91"/>
    <mergeCell ref="DT88:EJ89"/>
    <mergeCell ref="A89:AO89"/>
    <mergeCell ref="A90:AO90"/>
    <mergeCell ref="AP90:AU90"/>
    <mergeCell ref="AV90:BK90"/>
    <mergeCell ref="BL90:CE90"/>
    <mergeCell ref="CF90:CV90"/>
    <mergeCell ref="CX90:DD90"/>
    <mergeCell ref="DE90:DS90"/>
    <mergeCell ref="DT90:EJ90"/>
    <mergeCell ref="DE87:DS87"/>
    <mergeCell ref="DT87:EJ87"/>
    <mergeCell ref="CX88:DD89"/>
    <mergeCell ref="DE88:DS89"/>
    <mergeCell ref="A88:AO88"/>
    <mergeCell ref="AP88:AU89"/>
    <mergeCell ref="AV88:BK89"/>
    <mergeCell ref="BL88:CE89"/>
    <mergeCell ref="CF88:CV89"/>
    <mergeCell ref="CW88:CW89"/>
    <mergeCell ref="CX86:DD86"/>
    <mergeCell ref="DE86:DS86"/>
    <mergeCell ref="DT86:EJ86"/>
    <mergeCell ref="A87:AO87"/>
    <mergeCell ref="AP87:AU87"/>
    <mergeCell ref="AV87:BK87"/>
    <mergeCell ref="BL87:CE87"/>
    <mergeCell ref="CF87:CV87"/>
    <mergeCell ref="CX87:DD87"/>
    <mergeCell ref="A86:AO86"/>
    <mergeCell ref="AP86:AU86"/>
    <mergeCell ref="AV86:BK86"/>
    <mergeCell ref="BL86:CE86"/>
    <mergeCell ref="CF86:CV86"/>
    <mergeCell ref="DT84:EJ84"/>
    <mergeCell ref="A85:AO85"/>
    <mergeCell ref="AP85:AU85"/>
    <mergeCell ref="AV85:BK85"/>
    <mergeCell ref="BL85:CE85"/>
    <mergeCell ref="CF85:CV85"/>
    <mergeCell ref="CX85:DD85"/>
    <mergeCell ref="DE85:DS85"/>
    <mergeCell ref="DT85:EJ85"/>
    <mergeCell ref="CX83:DD83"/>
    <mergeCell ref="DE83:DS83"/>
    <mergeCell ref="A84:AO84"/>
    <mergeCell ref="AP84:AU84"/>
    <mergeCell ref="AV84:BK84"/>
    <mergeCell ref="BL84:CE84"/>
    <mergeCell ref="CF84:CV84"/>
    <mergeCell ref="CX84:DD84"/>
    <mergeCell ref="DE84:DS84"/>
    <mergeCell ref="A82:AO83"/>
    <mergeCell ref="AP82:AU83"/>
    <mergeCell ref="AV82:BK83"/>
    <mergeCell ref="BL82:CE83"/>
    <mergeCell ref="CF82:DS82"/>
    <mergeCell ref="CX75:DJ75"/>
    <mergeCell ref="DK75:DW75"/>
    <mergeCell ref="DT82:EJ83"/>
    <mergeCell ref="CF83:CV83"/>
    <mergeCell ref="DX75:EJ75"/>
    <mergeCell ref="A81:EJ81"/>
    <mergeCell ref="BU75:CG75"/>
    <mergeCell ref="CH75:CW75"/>
    <mergeCell ref="A75:AJ75"/>
    <mergeCell ref="AK75:AP75"/>
    <mergeCell ref="AQ75:BB75"/>
    <mergeCell ref="DX74:EJ74"/>
    <mergeCell ref="CX73:DJ73"/>
    <mergeCell ref="DK73:DW73"/>
    <mergeCell ref="DX73:EJ73"/>
    <mergeCell ref="BC75:BT75"/>
    <mergeCell ref="CX74:DJ74"/>
    <mergeCell ref="BU74:CG74"/>
    <mergeCell ref="CH74:CW74"/>
    <mergeCell ref="AQ74:BB74"/>
    <mergeCell ref="BC74:BT74"/>
    <mergeCell ref="BU73:CG73"/>
    <mergeCell ref="DK74:DW74"/>
    <mergeCell ref="CH73:CW73"/>
    <mergeCell ref="DK72:DW72"/>
    <mergeCell ref="DX72:EJ72"/>
    <mergeCell ref="CH72:CW72"/>
    <mergeCell ref="BE72:BT72"/>
    <mergeCell ref="AQ72:BC72"/>
    <mergeCell ref="CX72:DJ72"/>
    <mergeCell ref="DK69:DW69"/>
    <mergeCell ref="A73:AJ73"/>
    <mergeCell ref="AK73:AP73"/>
    <mergeCell ref="AQ73:BB73"/>
    <mergeCell ref="BC73:BT73"/>
    <mergeCell ref="A72:AJ72"/>
    <mergeCell ref="BU72:CG72"/>
    <mergeCell ref="CH70:CW70"/>
    <mergeCell ref="CH69:CW69"/>
    <mergeCell ref="DK70:DW70"/>
    <mergeCell ref="DX70:EJ70"/>
    <mergeCell ref="CX71:DJ71"/>
    <mergeCell ref="DK71:DW71"/>
    <mergeCell ref="CX69:DJ69"/>
    <mergeCell ref="AQ71:BB71"/>
    <mergeCell ref="BC71:BT71"/>
    <mergeCell ref="CX70:DJ70"/>
    <mergeCell ref="BU71:CG71"/>
    <mergeCell ref="CH71:CW71"/>
    <mergeCell ref="BU70:CG70"/>
    <mergeCell ref="DX71:EJ71"/>
    <mergeCell ref="A74:AJ74"/>
    <mergeCell ref="AK70:AP70"/>
    <mergeCell ref="AQ70:BB70"/>
    <mergeCell ref="BC70:BT70"/>
    <mergeCell ref="A70:AJ70"/>
    <mergeCell ref="A71:AJ71"/>
    <mergeCell ref="AK71:AP71"/>
    <mergeCell ref="AK74:AP74"/>
    <mergeCell ref="AK72:AP72"/>
    <mergeCell ref="DK68:DW68"/>
    <mergeCell ref="DX68:EJ68"/>
    <mergeCell ref="A69:AJ69"/>
    <mergeCell ref="AK69:AP69"/>
    <mergeCell ref="AQ69:BB69"/>
    <mergeCell ref="BC69:BT69"/>
    <mergeCell ref="BU69:CG69"/>
    <mergeCell ref="A68:AJ68"/>
    <mergeCell ref="AK68:AP68"/>
    <mergeCell ref="DX69:EJ69"/>
    <mergeCell ref="AQ68:BB68"/>
    <mergeCell ref="BC68:BT68"/>
    <mergeCell ref="BU68:CG68"/>
    <mergeCell ref="CH68:CW68"/>
    <mergeCell ref="CH63:CW63"/>
    <mergeCell ref="CX63:DJ63"/>
    <mergeCell ref="CX68:DJ68"/>
    <mergeCell ref="CX65:DJ65"/>
    <mergeCell ref="DK63:DW63"/>
    <mergeCell ref="DX63:EJ63"/>
    <mergeCell ref="CX62:DJ62"/>
    <mergeCell ref="DK62:DW62"/>
    <mergeCell ref="DX62:EJ62"/>
    <mergeCell ref="A63:AJ63"/>
    <mergeCell ref="AK63:AP63"/>
    <mergeCell ref="AQ63:BB63"/>
    <mergeCell ref="BC63:BT63"/>
    <mergeCell ref="BU63:CG63"/>
    <mergeCell ref="A62:AJ62"/>
    <mergeCell ref="AK62:AP62"/>
    <mergeCell ref="AQ62:BB62"/>
    <mergeCell ref="BC62:BT62"/>
    <mergeCell ref="BU62:CG62"/>
    <mergeCell ref="CH62:CW62"/>
    <mergeCell ref="CH61:CW61"/>
    <mergeCell ref="CX61:DJ61"/>
    <mergeCell ref="DK61:DW61"/>
    <mergeCell ref="DX61:EJ61"/>
    <mergeCell ref="CX60:DJ60"/>
    <mergeCell ref="DK60:DW60"/>
    <mergeCell ref="DX60:EJ60"/>
    <mergeCell ref="CH60:CW60"/>
    <mergeCell ref="A61:AJ61"/>
    <mergeCell ref="AK61:AP61"/>
    <mergeCell ref="AQ61:BB61"/>
    <mergeCell ref="BC61:BT61"/>
    <mergeCell ref="BU61:CG61"/>
    <mergeCell ref="A60:AJ60"/>
    <mergeCell ref="AK60:AP60"/>
    <mergeCell ref="AQ60:BB60"/>
    <mergeCell ref="BC60:BT60"/>
    <mergeCell ref="BU60:CG60"/>
    <mergeCell ref="CH59:CW59"/>
    <mergeCell ref="CX59:DJ59"/>
    <mergeCell ref="DK59:DW59"/>
    <mergeCell ref="DX59:EJ59"/>
    <mergeCell ref="CX58:DJ58"/>
    <mergeCell ref="DK58:DW58"/>
    <mergeCell ref="DX58:EJ58"/>
    <mergeCell ref="CH58:CW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7:CW57"/>
    <mergeCell ref="CX57:DJ57"/>
    <mergeCell ref="DK57:DW57"/>
    <mergeCell ref="DX57:EJ57"/>
    <mergeCell ref="CX56:DJ56"/>
    <mergeCell ref="DK56:DW56"/>
    <mergeCell ref="DX56:EJ56"/>
    <mergeCell ref="CH56:CW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5:CW55"/>
    <mergeCell ref="CX55:DJ55"/>
    <mergeCell ref="DK55:DW55"/>
    <mergeCell ref="DX55:EJ55"/>
    <mergeCell ref="CX54:DJ54"/>
    <mergeCell ref="DK54:DW54"/>
    <mergeCell ref="DX54:EJ54"/>
    <mergeCell ref="CH54:CW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3:CW53"/>
    <mergeCell ref="CX53:DJ53"/>
    <mergeCell ref="DK53:DW53"/>
    <mergeCell ref="DX53:EJ53"/>
    <mergeCell ref="CX52:DJ52"/>
    <mergeCell ref="DK52:DW52"/>
    <mergeCell ref="DX52:EJ52"/>
    <mergeCell ref="CH52:CW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1:CW51"/>
    <mergeCell ref="CX51:DJ51"/>
    <mergeCell ref="DK51:DW51"/>
    <mergeCell ref="DX51:EJ51"/>
    <mergeCell ref="CX50:DJ50"/>
    <mergeCell ref="DK50:DW50"/>
    <mergeCell ref="DX50:EJ50"/>
    <mergeCell ref="CH50:CW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BC48:BT48"/>
    <mergeCell ref="BU48:CG48"/>
    <mergeCell ref="CH49:CW49"/>
    <mergeCell ref="CX49:DJ49"/>
    <mergeCell ref="DK49:DW49"/>
    <mergeCell ref="DX49:EJ49"/>
    <mergeCell ref="CX48:DJ48"/>
    <mergeCell ref="DK48:DW48"/>
    <mergeCell ref="DX48:EJ48"/>
    <mergeCell ref="CH48:CW48"/>
    <mergeCell ref="A45:EJ45"/>
    <mergeCell ref="A46:AJ47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J34:CE34"/>
    <mergeCell ref="CF34:CV34"/>
    <mergeCell ref="DK46:EJ46"/>
    <mergeCell ref="CH47:CW47"/>
    <mergeCell ref="CX47:DJ47"/>
    <mergeCell ref="DK47:DW47"/>
    <mergeCell ref="DX47:EJ47"/>
    <mergeCell ref="CX34:DD34"/>
    <mergeCell ref="DE34:DS34"/>
    <mergeCell ref="DT34:EJ34"/>
    <mergeCell ref="DE33:DS33"/>
    <mergeCell ref="DT33:EJ33"/>
    <mergeCell ref="AK46:AP47"/>
    <mergeCell ref="AQ46:BB47"/>
    <mergeCell ref="BC46:BT47"/>
    <mergeCell ref="BU46:CG47"/>
    <mergeCell ref="CH46:DJ46"/>
    <mergeCell ref="A34:AM34"/>
    <mergeCell ref="AN34:AS34"/>
    <mergeCell ref="AT34:BI34"/>
    <mergeCell ref="A33:AM33"/>
    <mergeCell ref="AN33:AS33"/>
    <mergeCell ref="AT33:BI33"/>
    <mergeCell ref="BJ33:CE33"/>
    <mergeCell ref="CF33:CV33"/>
    <mergeCell ref="CX33:DD33"/>
    <mergeCell ref="DE31:DS31"/>
    <mergeCell ref="DT31:EJ31"/>
    <mergeCell ref="A32:AM32"/>
    <mergeCell ref="AN32:AS32"/>
    <mergeCell ref="AT32:BI32"/>
    <mergeCell ref="BJ32:CE32"/>
    <mergeCell ref="CF32:CV32"/>
    <mergeCell ref="CX32:DD32"/>
    <mergeCell ref="DE32:DS32"/>
    <mergeCell ref="DT32:EJ32"/>
    <mergeCell ref="CX30:DD30"/>
    <mergeCell ref="DE30:DS30"/>
    <mergeCell ref="DT30:EJ30"/>
    <mergeCell ref="A31:AM31"/>
    <mergeCell ref="AN31:AS31"/>
    <mergeCell ref="AT31:BI31"/>
    <mergeCell ref="BJ31:CE31"/>
    <mergeCell ref="CF31:CV31"/>
    <mergeCell ref="CX31:DD31"/>
    <mergeCell ref="A30:AM30"/>
    <mergeCell ref="AN30:AS30"/>
    <mergeCell ref="AT30:BI30"/>
    <mergeCell ref="BJ30:CE30"/>
    <mergeCell ref="CF30:CV30"/>
    <mergeCell ref="DT28:EJ28"/>
    <mergeCell ref="A29:AM29"/>
    <mergeCell ref="AN29:AS29"/>
    <mergeCell ref="AT29:BI29"/>
    <mergeCell ref="BJ29:CE29"/>
    <mergeCell ref="CF29:CV29"/>
    <mergeCell ref="CX29:DD29"/>
    <mergeCell ref="DE29:DS29"/>
    <mergeCell ref="DT29:EJ29"/>
    <mergeCell ref="DE27:DS27"/>
    <mergeCell ref="DT27:EJ27"/>
    <mergeCell ref="A28:AM28"/>
    <mergeCell ref="AN28:AS28"/>
    <mergeCell ref="AT28:BI28"/>
    <mergeCell ref="BJ28:CE28"/>
    <mergeCell ref="CF28:CV28"/>
    <mergeCell ref="DT26:EJ26"/>
    <mergeCell ref="A27:AM27"/>
    <mergeCell ref="AN27:AS27"/>
    <mergeCell ref="AT27:BI27"/>
    <mergeCell ref="BJ27:CE27"/>
    <mergeCell ref="CF27:CV27"/>
    <mergeCell ref="BJ26:CE26"/>
    <mergeCell ref="CF26:CV26"/>
    <mergeCell ref="A25:AM25"/>
    <mergeCell ref="AN25:AS25"/>
    <mergeCell ref="CX28:DD28"/>
    <mergeCell ref="DE28:DS28"/>
    <mergeCell ref="CX26:DD26"/>
    <mergeCell ref="DE26:DS26"/>
    <mergeCell ref="CX27:DD27"/>
    <mergeCell ref="A26:AM26"/>
    <mergeCell ref="AN26:AS26"/>
    <mergeCell ref="AT26:BI26"/>
    <mergeCell ref="AT25:BI25"/>
    <mergeCell ref="BJ25:CE25"/>
    <mergeCell ref="CF25:CV25"/>
    <mergeCell ref="CX25:DD25"/>
    <mergeCell ref="DE23:DS23"/>
    <mergeCell ref="DT23:EJ23"/>
    <mergeCell ref="DE24:DS24"/>
    <mergeCell ref="DT24:EJ24"/>
    <mergeCell ref="DE25:DS25"/>
    <mergeCell ref="DT25:EJ25"/>
    <mergeCell ref="A24:AM24"/>
    <mergeCell ref="AN24:AS24"/>
    <mergeCell ref="AT24:BI24"/>
    <mergeCell ref="BJ24:CE24"/>
    <mergeCell ref="CF24:CV24"/>
    <mergeCell ref="CX24:DD24"/>
    <mergeCell ref="CX22:DD22"/>
    <mergeCell ref="DE22:DS22"/>
    <mergeCell ref="DT22:EJ22"/>
    <mergeCell ref="A23:AM23"/>
    <mergeCell ref="AN23:AS23"/>
    <mergeCell ref="AT23:BI23"/>
    <mergeCell ref="BJ23:CE23"/>
    <mergeCell ref="CF23:CV23"/>
    <mergeCell ref="CX23:DD23"/>
    <mergeCell ref="A22:AM22"/>
    <mergeCell ref="AN22:AS22"/>
    <mergeCell ref="AT22:BI22"/>
    <mergeCell ref="BJ22:CE22"/>
    <mergeCell ref="CF22:CV22"/>
    <mergeCell ref="DT20:EJ20"/>
    <mergeCell ref="A21:AM21"/>
    <mergeCell ref="AN21:AS21"/>
    <mergeCell ref="AT21:BI21"/>
    <mergeCell ref="BJ21:CE21"/>
    <mergeCell ref="CF21:CV21"/>
    <mergeCell ref="CX21:DD21"/>
    <mergeCell ref="DE21:DS21"/>
    <mergeCell ref="DT21:EJ21"/>
    <mergeCell ref="DE19:DS19"/>
    <mergeCell ref="DT19:EJ19"/>
    <mergeCell ref="A20:AM20"/>
    <mergeCell ref="AN20:AS20"/>
    <mergeCell ref="AT20:BI20"/>
    <mergeCell ref="BJ20:CE20"/>
    <mergeCell ref="CF20:CV20"/>
    <mergeCell ref="CX20:DD20"/>
    <mergeCell ref="DE20:DS20"/>
    <mergeCell ref="CX18:DD18"/>
    <mergeCell ref="DE18:DS18"/>
    <mergeCell ref="DT18:EJ18"/>
    <mergeCell ref="A19:AM19"/>
    <mergeCell ref="AN19:AS19"/>
    <mergeCell ref="AT19:BI19"/>
    <mergeCell ref="BJ19:CE19"/>
    <mergeCell ref="CF19:CV19"/>
    <mergeCell ref="CX19:DD19"/>
    <mergeCell ref="A18:AM18"/>
    <mergeCell ref="AN18:AS18"/>
    <mergeCell ref="AT18:BI18"/>
    <mergeCell ref="BJ18:CE18"/>
    <mergeCell ref="CF18:CV18"/>
    <mergeCell ref="DE16:DS16"/>
    <mergeCell ref="DT16:EJ16"/>
    <mergeCell ref="AN17:AS17"/>
    <mergeCell ref="AT17:BI17"/>
    <mergeCell ref="BJ17:CE17"/>
    <mergeCell ref="CF17:CV17"/>
    <mergeCell ref="CX17:DD17"/>
    <mergeCell ref="DE17:DS17"/>
    <mergeCell ref="DT17:EJ17"/>
    <mergeCell ref="A16:AM16"/>
    <mergeCell ref="AN16:AS16"/>
    <mergeCell ref="AT16:BI16"/>
    <mergeCell ref="BJ16:CE16"/>
    <mergeCell ref="CF16:CV16"/>
    <mergeCell ref="CX16:DD16"/>
    <mergeCell ref="DT14:EJ14"/>
    <mergeCell ref="A15:AM15"/>
    <mergeCell ref="AN15:AS15"/>
    <mergeCell ref="AT15:BI15"/>
    <mergeCell ref="BJ15:CE15"/>
    <mergeCell ref="CF15:CV15"/>
    <mergeCell ref="CX15:DD15"/>
    <mergeCell ref="A14:AM14"/>
    <mergeCell ref="DT15:EJ15"/>
    <mergeCell ref="CX14:DD14"/>
    <mergeCell ref="DT12:EJ13"/>
    <mergeCell ref="CF13:CV13"/>
    <mergeCell ref="AN14:AS14"/>
    <mergeCell ref="AT14:BI14"/>
    <mergeCell ref="BJ14:CE14"/>
    <mergeCell ref="DE15:DS15"/>
    <mergeCell ref="CX13:DD13"/>
    <mergeCell ref="DE13:DS13"/>
    <mergeCell ref="CF14:CV14"/>
    <mergeCell ref="DE14:DS14"/>
    <mergeCell ref="CJ4:CK4"/>
    <mergeCell ref="DT4:EJ4"/>
    <mergeCell ref="DT7:EJ7"/>
    <mergeCell ref="DT8:EJ8"/>
    <mergeCell ref="A10:EJ10"/>
    <mergeCell ref="A12:AM13"/>
    <mergeCell ref="AN12:AS13"/>
    <mergeCell ref="AT12:BI13"/>
    <mergeCell ref="BJ12:CE13"/>
    <mergeCell ref="CF12:DS12"/>
    <mergeCell ref="BE5:DB5"/>
    <mergeCell ref="DT5:EJ5"/>
    <mergeCell ref="V6:DB6"/>
    <mergeCell ref="DT6:EJ6"/>
    <mergeCell ref="A1:DQ1"/>
    <mergeCell ref="A2:DQ2"/>
    <mergeCell ref="DT2:EJ2"/>
    <mergeCell ref="DT3:EJ3"/>
    <mergeCell ref="BJ4:CD4"/>
    <mergeCell ref="CE4:CI4"/>
    <mergeCell ref="A65:AJ65"/>
    <mergeCell ref="AK65:AP65"/>
    <mergeCell ref="AQ65:BB65"/>
    <mergeCell ref="BC65:BT65"/>
    <mergeCell ref="BU65:CG65"/>
    <mergeCell ref="CH65:CW65"/>
    <mergeCell ref="DK67:DW67"/>
    <mergeCell ref="DK65:DW65"/>
    <mergeCell ref="A66:AJ66"/>
    <mergeCell ref="AK66:AP66"/>
    <mergeCell ref="AQ66:BB66"/>
    <mergeCell ref="BC66:BT66"/>
    <mergeCell ref="BU66:CG66"/>
    <mergeCell ref="CH66:CW66"/>
    <mergeCell ref="CX66:DJ66"/>
    <mergeCell ref="DK66:DW66"/>
    <mergeCell ref="DX67:EJ67"/>
    <mergeCell ref="DX65:EJ65"/>
    <mergeCell ref="DX66:EJ66"/>
    <mergeCell ref="A67:AJ67"/>
    <mergeCell ref="AK67:AP67"/>
    <mergeCell ref="AQ67:BB67"/>
    <mergeCell ref="BC67:BT67"/>
    <mergeCell ref="BU67:CG67"/>
    <mergeCell ref="CH67:CW67"/>
    <mergeCell ref="CX67:DJ67"/>
  </mergeCells>
  <printOptions/>
  <pageMargins left="0.75" right="0.75" top="1" bottom="1" header="0.5" footer="0.5"/>
  <pageSetup horizontalDpi="600" verticalDpi="600" orientation="landscape" paperSize="9" scale="70" r:id="rId1"/>
  <rowBreaks count="4" manualBreakCount="4">
    <brk id="34" max="255" man="1"/>
    <brk id="79" max="255" man="1"/>
    <brk id="107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I431"/>
  <sheetViews>
    <sheetView tabSelected="1" zoomScalePageLayoutView="0" workbookViewId="0" topLeftCell="AU2">
      <selection activeCell="CH68" sqref="CH68:CW68"/>
    </sheetView>
  </sheetViews>
  <sheetFormatPr defaultColWidth="0.875" defaultRowHeight="12.75"/>
  <cols>
    <col min="1" max="35" width="0.875" style="1" customWidth="1"/>
    <col min="36" max="36" width="2.125" style="1" customWidth="1"/>
    <col min="37" max="38" width="0.875" style="1" customWidth="1"/>
    <col min="39" max="39" width="2.75390625" style="1" customWidth="1"/>
    <col min="40" max="41" width="0.875" style="1" customWidth="1"/>
    <col min="42" max="42" width="0.74609375" style="1" customWidth="1"/>
    <col min="43" max="43" width="0.875" style="1" hidden="1" customWidth="1"/>
    <col min="44" max="44" width="0.875" style="1" customWidth="1"/>
    <col min="45" max="45" width="4.625" style="1" customWidth="1"/>
    <col min="46" max="53" width="0.875" style="1" customWidth="1"/>
    <col min="54" max="54" width="2.75390625" style="1" customWidth="1"/>
    <col min="55" max="55" width="0.12890625" style="1" customWidth="1"/>
    <col min="56" max="60" width="0.875" style="1" customWidth="1"/>
    <col min="61" max="61" width="5.625" style="1" customWidth="1"/>
    <col min="62" max="62" width="4.375" style="1" customWidth="1"/>
    <col min="63" max="63" width="4.75390625" style="1" customWidth="1"/>
    <col min="64" max="64" width="0.2421875" style="1" customWidth="1"/>
    <col min="65" max="65" width="0.875" style="1" hidden="1" customWidth="1"/>
    <col min="66" max="66" width="0.37109375" style="1" hidden="1" customWidth="1"/>
    <col min="67" max="72" width="0.875" style="1" hidden="1" customWidth="1"/>
    <col min="73" max="82" width="0.875" style="1" customWidth="1"/>
    <col min="83" max="83" width="8.375" style="1" customWidth="1"/>
    <col min="84" max="84" width="0.875" style="1" hidden="1" customWidth="1"/>
    <col min="85" max="85" width="2.375" style="1" customWidth="1"/>
    <col min="86" max="94" width="0.875" style="1" customWidth="1"/>
    <col min="95" max="95" width="0.74609375" style="1" customWidth="1"/>
    <col min="96" max="96" width="0.875" style="1" hidden="1" customWidth="1"/>
    <col min="97" max="97" width="0.2421875" style="1" hidden="1" customWidth="1"/>
    <col min="98" max="99" width="0.875" style="1" hidden="1" customWidth="1"/>
    <col min="100" max="100" width="8.00390625" style="1" customWidth="1"/>
    <col min="101" max="101" width="2.25390625" style="1" customWidth="1"/>
    <col min="102" max="112" width="0.875" style="1" customWidth="1"/>
    <col min="113" max="113" width="0.74609375" style="1" customWidth="1"/>
    <col min="114" max="117" width="0.875" style="1" hidden="1" customWidth="1"/>
    <col min="118" max="118" width="0.875" style="1" customWidth="1"/>
    <col min="119" max="119" width="5.00390625" style="1" customWidth="1"/>
    <col min="120" max="127" width="0.875" style="1" hidden="1" customWidth="1"/>
    <col min="128" max="131" width="0.875" style="1" customWidth="1"/>
    <col min="132" max="132" width="2.875" style="1" customWidth="1"/>
    <col min="133" max="133" width="3.25390625" style="1" customWidth="1"/>
    <col min="134" max="134" width="0.875" style="1" hidden="1" customWidth="1"/>
    <col min="135" max="138" width="0.875" style="1" customWidth="1"/>
    <col min="139" max="139" width="3.625" style="1" customWidth="1"/>
    <col min="140" max="140" width="0.2421875" style="1" customWidth="1"/>
    <col min="141" max="145" width="0.875" style="1" customWidth="1"/>
    <col min="146" max="146" width="6.00390625" style="1" customWidth="1"/>
    <col min="147" max="149" width="0.875" style="1" hidden="1" customWidth="1"/>
    <col min="150" max="152" width="0.875" style="1" customWidth="1"/>
    <col min="153" max="153" width="3.00390625" style="1" customWidth="1"/>
    <col min="154" max="161" width="0.875" style="1" customWidth="1"/>
    <col min="162" max="162" width="0.74609375" style="1" customWidth="1"/>
    <col min="163" max="165" width="0.875" style="1" hidden="1" customWidth="1"/>
    <col min="166" max="166" width="5.375" style="1" customWidth="1"/>
    <col min="167" max="16384" width="0.875" style="1" customWidth="1"/>
  </cols>
  <sheetData>
    <row r="1" spans="1:147" ht="15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</row>
    <row r="2" spans="1:166" ht="15" customHeight="1" thickBot="1">
      <c r="A2" s="247" t="s">
        <v>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T2" s="205" t="s">
        <v>57</v>
      </c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16"/>
    </row>
    <row r="3" spans="147:166" ht="15" customHeight="1">
      <c r="EQ3" s="3" t="s">
        <v>0</v>
      </c>
      <c r="ET3" s="250" t="s">
        <v>9</v>
      </c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2"/>
    </row>
    <row r="4" spans="60:166" ht="15" customHeight="1">
      <c r="BH4" s="3" t="s">
        <v>153</v>
      </c>
      <c r="BJ4" s="323" t="s">
        <v>211</v>
      </c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4">
        <v>2014</v>
      </c>
      <c r="CF4" s="324"/>
      <c r="CG4" s="324"/>
      <c r="CH4" s="324"/>
      <c r="CI4" s="324"/>
      <c r="CJ4" s="324"/>
      <c r="CK4" s="324"/>
      <c r="CM4" s="1" t="s">
        <v>2</v>
      </c>
      <c r="EQ4" s="3" t="s">
        <v>52</v>
      </c>
      <c r="ET4" s="121" t="s">
        <v>212</v>
      </c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249"/>
    </row>
    <row r="5" spans="1:166" ht="15" customHeight="1">
      <c r="A5" s="1" t="s">
        <v>10</v>
      </c>
      <c r="BE5" s="323" t="s">
        <v>150</v>
      </c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Q5" s="3" t="s">
        <v>50</v>
      </c>
      <c r="ET5" s="182" t="s">
        <v>138</v>
      </c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248"/>
    </row>
    <row r="6" spans="1:166" ht="15" customHeight="1">
      <c r="A6" s="1" t="s">
        <v>53</v>
      </c>
      <c r="V6" s="323" t="s">
        <v>161</v>
      </c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T6" s="121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249"/>
    </row>
    <row r="7" spans="1:166" ht="15" customHeight="1">
      <c r="A7" s="1" t="s">
        <v>56</v>
      </c>
      <c r="ET7" s="121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249"/>
    </row>
    <row r="8" spans="1:166" ht="15" customHeight="1" thickBot="1">
      <c r="A8" s="1" t="s">
        <v>54</v>
      </c>
      <c r="EQ8" s="3" t="s">
        <v>55</v>
      </c>
      <c r="ET8" s="245">
        <v>383</v>
      </c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46"/>
    </row>
    <row r="10" spans="1:166" ht="12.75">
      <c r="A10" s="247" t="s">
        <v>11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</row>
    <row r="11" ht="9" customHeight="1"/>
    <row r="12" spans="1:166" ht="11.25" customHeight="1">
      <c r="A12" s="325" t="s">
        <v>12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7"/>
      <c r="AN12" s="326" t="s">
        <v>13</v>
      </c>
      <c r="AO12" s="326"/>
      <c r="AP12" s="326"/>
      <c r="AQ12" s="326"/>
      <c r="AR12" s="326"/>
      <c r="AS12" s="327"/>
      <c r="AT12" s="325" t="s">
        <v>14</v>
      </c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7"/>
      <c r="BJ12" s="325" t="s">
        <v>15</v>
      </c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7"/>
      <c r="CF12" s="331" t="s">
        <v>16</v>
      </c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3"/>
      <c r="ET12" s="325" t="s">
        <v>17</v>
      </c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7"/>
    </row>
    <row r="13" spans="1:166" ht="57.75" customHeight="1">
      <c r="A13" s="328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30"/>
      <c r="AN13" s="329"/>
      <c r="AO13" s="329"/>
      <c r="AP13" s="329"/>
      <c r="AQ13" s="329"/>
      <c r="AR13" s="329"/>
      <c r="AS13" s="330"/>
      <c r="AT13" s="328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30"/>
      <c r="BJ13" s="328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30"/>
      <c r="CF13" s="332" t="s">
        <v>18</v>
      </c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3"/>
      <c r="CW13" s="331" t="s">
        <v>19</v>
      </c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3"/>
      <c r="DN13" s="331" t="s">
        <v>20</v>
      </c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3"/>
      <c r="EE13" s="331" t="s">
        <v>58</v>
      </c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3"/>
      <c r="ET13" s="328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30"/>
    </row>
    <row r="14" spans="1:166" ht="12" thickBot="1">
      <c r="A14" s="334">
        <v>1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6"/>
      <c r="AN14" s="337">
        <v>2</v>
      </c>
      <c r="AO14" s="337"/>
      <c r="AP14" s="337"/>
      <c r="AQ14" s="337"/>
      <c r="AR14" s="337"/>
      <c r="AS14" s="338"/>
      <c r="AT14" s="339">
        <v>3</v>
      </c>
      <c r="AU14" s="337"/>
      <c r="AV14" s="337"/>
      <c r="AW14" s="337"/>
      <c r="AX14" s="337"/>
      <c r="AY14" s="337"/>
      <c r="AZ14" s="337"/>
      <c r="BA14" s="337"/>
      <c r="BB14" s="337"/>
      <c r="BC14" s="335"/>
      <c r="BD14" s="335"/>
      <c r="BE14" s="335"/>
      <c r="BF14" s="335"/>
      <c r="BG14" s="335"/>
      <c r="BH14" s="335"/>
      <c r="BI14" s="336"/>
      <c r="BJ14" s="334">
        <v>4</v>
      </c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6"/>
      <c r="CF14" s="339">
        <v>5</v>
      </c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8"/>
      <c r="CW14" s="339">
        <v>6</v>
      </c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8"/>
      <c r="DN14" s="339">
        <v>7</v>
      </c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8"/>
      <c r="EE14" s="339">
        <v>8</v>
      </c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8"/>
      <c r="ET14" s="340">
        <v>9</v>
      </c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2"/>
    </row>
    <row r="15" spans="1:166" ht="15" customHeight="1">
      <c r="A15" s="343" t="s">
        <v>21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5"/>
      <c r="AN15" s="346" t="s">
        <v>59</v>
      </c>
      <c r="AO15" s="347"/>
      <c r="AP15" s="347"/>
      <c r="AQ15" s="347"/>
      <c r="AR15" s="347"/>
      <c r="AS15" s="347"/>
      <c r="AT15" s="279"/>
      <c r="AU15" s="279"/>
      <c r="AV15" s="279"/>
      <c r="AW15" s="279"/>
      <c r="AX15" s="279"/>
      <c r="AY15" s="279"/>
      <c r="AZ15" s="279"/>
      <c r="BA15" s="279"/>
      <c r="BB15" s="279"/>
      <c r="BC15" s="348"/>
      <c r="BD15" s="349"/>
      <c r="BE15" s="349"/>
      <c r="BF15" s="349"/>
      <c r="BG15" s="349"/>
      <c r="BH15" s="349"/>
      <c r="BI15" s="350"/>
      <c r="BJ15" s="303">
        <f>BJ18+BJ17+BJ19</f>
        <v>1414700</v>
      </c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281">
        <f>CF17+CF18+CF19</f>
        <v>1380688.3499999999</v>
      </c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281">
        <f>CF15</f>
        <v>1380688.3499999999</v>
      </c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303">
        <f>ET17+ET18+ET19</f>
        <v>34011.65000000005</v>
      </c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52"/>
    </row>
    <row r="16" spans="1:166" ht="15" customHeight="1">
      <c r="A16" s="353" t="s">
        <v>22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5"/>
      <c r="AN16" s="356" t="s">
        <v>59</v>
      </c>
      <c r="AO16" s="357"/>
      <c r="AP16" s="357"/>
      <c r="AQ16" s="357"/>
      <c r="AR16" s="357"/>
      <c r="AS16" s="357"/>
      <c r="AT16" s="284"/>
      <c r="AU16" s="284"/>
      <c r="AV16" s="284"/>
      <c r="AW16" s="284"/>
      <c r="AX16" s="284"/>
      <c r="AY16" s="284"/>
      <c r="AZ16" s="284"/>
      <c r="BA16" s="284"/>
      <c r="BB16" s="284"/>
      <c r="BC16" s="263"/>
      <c r="BD16" s="264"/>
      <c r="BE16" s="264"/>
      <c r="BF16" s="264"/>
      <c r="BG16" s="264"/>
      <c r="BH16" s="264"/>
      <c r="BI16" s="265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359"/>
    </row>
    <row r="17" spans="1:166" ht="15" customHeight="1">
      <c r="A17" s="360" t="s">
        <v>193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2"/>
      <c r="AN17" s="363"/>
      <c r="AO17" s="364"/>
      <c r="AP17" s="364"/>
      <c r="AQ17" s="364"/>
      <c r="AR17" s="364"/>
      <c r="AS17" s="364"/>
      <c r="AT17" s="365" t="s">
        <v>192</v>
      </c>
      <c r="AU17" s="365"/>
      <c r="AV17" s="365"/>
      <c r="AW17" s="365"/>
      <c r="AX17" s="365"/>
      <c r="AY17" s="365"/>
      <c r="AZ17" s="365"/>
      <c r="BA17" s="365"/>
      <c r="BB17" s="365"/>
      <c r="BC17" s="366"/>
      <c r="BD17" s="367"/>
      <c r="BE17" s="367"/>
      <c r="BF17" s="367"/>
      <c r="BG17" s="367"/>
      <c r="BH17" s="367"/>
      <c r="BI17" s="368"/>
      <c r="BJ17" s="303">
        <f>1209000-90000+225600</f>
        <v>1344600</v>
      </c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285">
        <v>1314644.94</v>
      </c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285">
        <f>CF17+CW17+DN17</f>
        <v>1314644.94</v>
      </c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>
        <f>BJ17-EE17</f>
        <v>29955.060000000056</v>
      </c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359"/>
    </row>
    <row r="18" spans="1:166" ht="15" customHeight="1">
      <c r="A18" s="370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371"/>
      <c r="AN18" s="368"/>
      <c r="AO18" s="365"/>
      <c r="AP18" s="365"/>
      <c r="AQ18" s="365"/>
      <c r="AR18" s="365"/>
      <c r="AS18" s="365"/>
      <c r="AT18" s="365" t="s">
        <v>205</v>
      </c>
      <c r="AU18" s="365"/>
      <c r="AV18" s="365"/>
      <c r="AW18" s="365"/>
      <c r="AX18" s="365"/>
      <c r="AY18" s="365"/>
      <c r="AZ18" s="365"/>
      <c r="BA18" s="365"/>
      <c r="BB18" s="365"/>
      <c r="BC18" s="366"/>
      <c r="BD18" s="367"/>
      <c r="BE18" s="367"/>
      <c r="BF18" s="367"/>
      <c r="BG18" s="367"/>
      <c r="BH18" s="367"/>
      <c r="BI18" s="368"/>
      <c r="BJ18" s="257">
        <v>8400</v>
      </c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9"/>
      <c r="CF18" s="257">
        <v>4350</v>
      </c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285">
        <f>CF18</f>
        <v>4350</v>
      </c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>
        <f>BJ18-EE18</f>
        <v>4050</v>
      </c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359"/>
    </row>
    <row r="19" spans="1:166" ht="15" customHeight="1">
      <c r="A19" s="360" t="s">
        <v>201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2"/>
      <c r="AN19" s="368"/>
      <c r="AO19" s="365"/>
      <c r="AP19" s="365"/>
      <c r="AQ19" s="365"/>
      <c r="AR19" s="365"/>
      <c r="AS19" s="365"/>
      <c r="AT19" s="365" t="s">
        <v>200</v>
      </c>
      <c r="AU19" s="365"/>
      <c r="AV19" s="365"/>
      <c r="AW19" s="365"/>
      <c r="AX19" s="365"/>
      <c r="AY19" s="365"/>
      <c r="AZ19" s="365"/>
      <c r="BA19" s="365"/>
      <c r="BB19" s="365"/>
      <c r="BC19" s="366"/>
      <c r="BD19" s="367"/>
      <c r="BE19" s="367"/>
      <c r="BF19" s="367"/>
      <c r="BG19" s="367"/>
      <c r="BH19" s="367"/>
      <c r="BI19" s="368"/>
      <c r="BJ19" s="257">
        <v>61700</v>
      </c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9"/>
      <c r="CF19" s="257">
        <v>61693.41</v>
      </c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9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285">
        <f>CF19+CW19+DN19</f>
        <v>61693.41</v>
      </c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>
        <f>BJ19-EE19</f>
        <v>6.5899999999965075</v>
      </c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359"/>
    </row>
    <row r="20" spans="1:166" ht="15" customHeight="1">
      <c r="A20" s="360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2"/>
      <c r="AN20" s="368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6"/>
      <c r="BD20" s="367"/>
      <c r="BE20" s="367"/>
      <c r="BF20" s="367"/>
      <c r="BG20" s="367"/>
      <c r="BH20" s="367"/>
      <c r="BI20" s="368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257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285"/>
      <c r="FG20" s="285"/>
      <c r="FH20" s="285"/>
      <c r="FI20" s="285"/>
      <c r="FJ20" s="359"/>
    </row>
    <row r="21" spans="1:166" ht="17.25" customHeight="1">
      <c r="A21" s="370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371"/>
      <c r="AN21" s="368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6"/>
      <c r="BD21" s="367"/>
      <c r="BE21" s="367"/>
      <c r="BF21" s="367"/>
      <c r="BG21" s="367"/>
      <c r="BH21" s="367"/>
      <c r="BI21" s="368"/>
      <c r="BJ21" s="257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9"/>
      <c r="CF21" s="257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9"/>
      <c r="CW21" s="369"/>
      <c r="CX21" s="369"/>
      <c r="CY21" s="369"/>
      <c r="CZ21" s="369"/>
      <c r="DA21" s="369"/>
      <c r="DB21" s="369"/>
      <c r="DC21" s="369"/>
      <c r="DD21" s="369"/>
      <c r="DE21" s="369"/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69"/>
      <c r="DY21" s="369"/>
      <c r="DZ21" s="369"/>
      <c r="EA21" s="369"/>
      <c r="EB21" s="369"/>
      <c r="EC21" s="369"/>
      <c r="ED21" s="369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359"/>
    </row>
    <row r="22" spans="1:166" ht="19.5" customHeight="1">
      <c r="A22" s="37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371"/>
      <c r="AN22" s="368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6"/>
      <c r="BD22" s="367"/>
      <c r="BE22" s="367"/>
      <c r="BF22" s="367"/>
      <c r="BG22" s="367"/>
      <c r="BH22" s="367"/>
      <c r="BI22" s="368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257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/>
      <c r="EP22" s="369"/>
      <c r="EQ22" s="369"/>
      <c r="ER22" s="369"/>
      <c r="ES22" s="369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359"/>
    </row>
    <row r="23" spans="1:166" ht="23.25" customHeight="1">
      <c r="A23" s="372" t="s">
        <v>174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373"/>
      <c r="AN23" s="125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23"/>
      <c r="BD23" s="124"/>
      <c r="BE23" s="124"/>
      <c r="BF23" s="124"/>
      <c r="BG23" s="124"/>
      <c r="BH23" s="124"/>
      <c r="BI23" s="125"/>
      <c r="BJ23" s="106" t="s">
        <v>174</v>
      </c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 t="s">
        <v>174</v>
      </c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7"/>
    </row>
    <row r="24" spans="1:166" ht="25.5" customHeight="1">
      <c r="A24" s="37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374"/>
      <c r="AN24" s="125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23"/>
      <c r="BD24" s="124"/>
      <c r="BE24" s="124"/>
      <c r="BF24" s="124"/>
      <c r="BG24" s="124"/>
      <c r="BH24" s="124"/>
      <c r="BI24" s="125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7"/>
    </row>
    <row r="25" spans="1:166" ht="20.25" customHeight="1">
      <c r="A25" s="372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373"/>
      <c r="AN25" s="125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23"/>
      <c r="BD25" s="124"/>
      <c r="BE25" s="124"/>
      <c r="BF25" s="124"/>
      <c r="BG25" s="124"/>
      <c r="BH25" s="124"/>
      <c r="BI25" s="125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7"/>
    </row>
    <row r="26" spans="1:166" ht="15" customHeight="1">
      <c r="A26" s="375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376"/>
      <c r="AN26" s="125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23"/>
      <c r="BD26" s="124"/>
      <c r="BE26" s="124"/>
      <c r="BF26" s="124"/>
      <c r="BG26" s="124"/>
      <c r="BH26" s="124"/>
      <c r="BI26" s="125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7"/>
    </row>
    <row r="27" spans="1:166" ht="15" customHeight="1">
      <c r="A27" s="375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376"/>
      <c r="AN27" s="125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23"/>
      <c r="BD27" s="124"/>
      <c r="BE27" s="124"/>
      <c r="BF27" s="124"/>
      <c r="BG27" s="124"/>
      <c r="BH27" s="124"/>
      <c r="BI27" s="125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7"/>
    </row>
    <row r="28" spans="1:166" ht="15" customHeight="1">
      <c r="A28" s="375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376"/>
      <c r="AN28" s="125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23"/>
      <c r="BD28" s="124"/>
      <c r="BE28" s="124"/>
      <c r="BF28" s="124"/>
      <c r="BG28" s="124"/>
      <c r="BH28" s="124"/>
      <c r="BI28" s="125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7"/>
    </row>
    <row r="29" spans="1:166" ht="15" customHeight="1">
      <c r="A29" s="375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376"/>
      <c r="AN29" s="125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23"/>
      <c r="BD29" s="124"/>
      <c r="BE29" s="124"/>
      <c r="BF29" s="124"/>
      <c r="BG29" s="124"/>
      <c r="BH29" s="124"/>
      <c r="BI29" s="125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7"/>
    </row>
    <row r="30" spans="1:166" ht="15" customHeight="1">
      <c r="A30" s="375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376"/>
      <c r="AN30" s="125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23"/>
      <c r="BD30" s="124"/>
      <c r="BE30" s="124"/>
      <c r="BF30" s="124"/>
      <c r="BG30" s="124"/>
      <c r="BH30" s="124"/>
      <c r="BI30" s="125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7"/>
    </row>
    <row r="31" spans="1:166" ht="15" customHeight="1">
      <c r="A31" s="375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376"/>
      <c r="AN31" s="125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23"/>
      <c r="BD31" s="124"/>
      <c r="BE31" s="124"/>
      <c r="BF31" s="124"/>
      <c r="BG31" s="124"/>
      <c r="BH31" s="124"/>
      <c r="BI31" s="125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7"/>
    </row>
    <row r="32" spans="1:166" ht="15" customHeight="1">
      <c r="A32" s="375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376"/>
      <c r="AN32" s="125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23"/>
      <c r="BD32" s="124"/>
      <c r="BE32" s="124"/>
      <c r="BF32" s="124"/>
      <c r="BG32" s="124"/>
      <c r="BH32" s="124"/>
      <c r="BI32" s="125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7"/>
    </row>
    <row r="33" spans="1:166" ht="15" customHeight="1">
      <c r="A33" s="375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376"/>
      <c r="AN33" s="124"/>
      <c r="AO33" s="124"/>
      <c r="AP33" s="124"/>
      <c r="AQ33" s="124"/>
      <c r="AR33" s="124"/>
      <c r="AS33" s="125"/>
      <c r="AT33" s="123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5"/>
      <c r="BJ33" s="112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9"/>
      <c r="CF33" s="112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9"/>
      <c r="CW33" s="112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9"/>
      <c r="DN33" s="112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9"/>
      <c r="EE33" s="112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9"/>
      <c r="ET33" s="112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53"/>
    </row>
    <row r="34" spans="1:166" ht="15" customHeight="1">
      <c r="A34" s="375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376"/>
      <c r="AN34" s="125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23"/>
      <c r="BD34" s="124"/>
      <c r="BE34" s="124"/>
      <c r="BF34" s="124"/>
      <c r="BG34" s="124"/>
      <c r="BH34" s="124"/>
      <c r="BI34" s="125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7"/>
    </row>
    <row r="35" spans="1:166" ht="15" customHeight="1" thickBot="1">
      <c r="A35" s="377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9"/>
      <c r="AN35" s="139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8"/>
      <c r="BF35" s="138"/>
      <c r="BG35" s="138"/>
      <c r="BH35" s="138"/>
      <c r="BI35" s="139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42"/>
    </row>
    <row r="36" spans="1:166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ht="15" customHeight="1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ht="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ht="15" customHeight="1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ht="15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ht="15" customHeight="1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ht="15" customHeight="1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ht="15" customHeight="1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ht="15" customHeight="1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72:166" ht="12.75" hidden="1">
      <c r="BT45" s="4" t="s">
        <v>23</v>
      </c>
      <c r="FJ45" s="3" t="s">
        <v>24</v>
      </c>
    </row>
    <row r="46" spans="1:166" ht="12.7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</row>
    <row r="47" spans="1:166" ht="24" customHeight="1">
      <c r="A47" s="325" t="s">
        <v>12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7"/>
      <c r="AK47" s="326" t="s">
        <v>13</v>
      </c>
      <c r="AL47" s="326"/>
      <c r="AM47" s="326"/>
      <c r="AN47" s="326"/>
      <c r="AO47" s="326"/>
      <c r="AP47" s="327"/>
      <c r="AQ47" s="325" t="s">
        <v>25</v>
      </c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7"/>
      <c r="BC47" s="325" t="s">
        <v>186</v>
      </c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7"/>
      <c r="BU47" s="325" t="s">
        <v>27</v>
      </c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7"/>
      <c r="CH47" s="331" t="s">
        <v>16</v>
      </c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2"/>
      <c r="DK47" s="332"/>
      <c r="DL47" s="332"/>
      <c r="DM47" s="332"/>
      <c r="DN47" s="332"/>
      <c r="DO47" s="332"/>
      <c r="DP47" s="332"/>
      <c r="DQ47" s="332"/>
      <c r="DR47" s="332"/>
      <c r="DS47" s="332"/>
      <c r="DT47" s="332"/>
      <c r="DU47" s="332"/>
      <c r="DV47" s="332"/>
      <c r="DW47" s="332"/>
      <c r="DX47" s="332"/>
      <c r="DY47" s="332"/>
      <c r="DZ47" s="332"/>
      <c r="EA47" s="332"/>
      <c r="EB47" s="332"/>
      <c r="EC47" s="332"/>
      <c r="ED47" s="332"/>
      <c r="EE47" s="332"/>
      <c r="EF47" s="332"/>
      <c r="EG47" s="332"/>
      <c r="EH47" s="332"/>
      <c r="EI47" s="332"/>
      <c r="EJ47" s="333"/>
      <c r="EK47" s="331" t="s">
        <v>28</v>
      </c>
      <c r="EL47" s="332"/>
      <c r="EM47" s="332"/>
      <c r="EN47" s="332"/>
      <c r="EO47" s="332"/>
      <c r="EP47" s="332"/>
      <c r="EQ47" s="332"/>
      <c r="ER47" s="332"/>
      <c r="ES47" s="332"/>
      <c r="ET47" s="332"/>
      <c r="EU47" s="332"/>
      <c r="EV47" s="332"/>
      <c r="EW47" s="332"/>
      <c r="EX47" s="332"/>
      <c r="EY47" s="332"/>
      <c r="EZ47" s="332"/>
      <c r="FA47" s="332"/>
      <c r="FB47" s="332"/>
      <c r="FC47" s="332"/>
      <c r="FD47" s="332"/>
      <c r="FE47" s="332"/>
      <c r="FF47" s="332"/>
      <c r="FG47" s="332"/>
      <c r="FH47" s="332"/>
      <c r="FI47" s="332"/>
      <c r="FJ47" s="333"/>
    </row>
    <row r="48" spans="1:166" ht="72" customHeight="1">
      <c r="A48" s="328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30"/>
      <c r="AK48" s="329"/>
      <c r="AL48" s="329"/>
      <c r="AM48" s="329"/>
      <c r="AN48" s="329"/>
      <c r="AO48" s="329"/>
      <c r="AP48" s="330"/>
      <c r="AQ48" s="328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30"/>
      <c r="BC48" s="328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30"/>
      <c r="BU48" s="328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30"/>
      <c r="CH48" s="332" t="s">
        <v>29</v>
      </c>
      <c r="CI48" s="332"/>
      <c r="CJ48" s="332"/>
      <c r="CK48" s="332"/>
      <c r="CL48" s="332"/>
      <c r="CM48" s="332"/>
      <c r="CN48" s="332"/>
      <c r="CO48" s="332"/>
      <c r="CP48" s="332"/>
      <c r="CQ48" s="332"/>
      <c r="CR48" s="332"/>
      <c r="CS48" s="332"/>
      <c r="CT48" s="332"/>
      <c r="CU48" s="332"/>
      <c r="CV48" s="332"/>
      <c r="CW48" s="333"/>
      <c r="CX48" s="331" t="s">
        <v>19</v>
      </c>
      <c r="CY48" s="332"/>
      <c r="CZ48" s="332"/>
      <c r="DA48" s="332"/>
      <c r="DB48" s="332"/>
      <c r="DC48" s="332"/>
      <c r="DD48" s="332"/>
      <c r="DE48" s="332"/>
      <c r="DF48" s="332"/>
      <c r="DG48" s="332"/>
      <c r="DH48" s="332"/>
      <c r="DI48" s="332"/>
      <c r="DJ48" s="332"/>
      <c r="DK48" s="332"/>
      <c r="DL48" s="332"/>
      <c r="DM48" s="332"/>
      <c r="DN48" s="332"/>
      <c r="DO48" s="332"/>
      <c r="DP48" s="332"/>
      <c r="DQ48" s="332"/>
      <c r="DR48" s="332"/>
      <c r="DS48" s="332"/>
      <c r="DT48" s="332"/>
      <c r="DU48" s="332"/>
      <c r="DV48" s="332"/>
      <c r="DW48" s="333"/>
      <c r="DX48" s="331" t="s">
        <v>58</v>
      </c>
      <c r="DY48" s="332"/>
      <c r="DZ48" s="332"/>
      <c r="EA48" s="332"/>
      <c r="EB48" s="332"/>
      <c r="EC48" s="332"/>
      <c r="ED48" s="332"/>
      <c r="EE48" s="332"/>
      <c r="EF48" s="332"/>
      <c r="EG48" s="332"/>
      <c r="EH48" s="332"/>
      <c r="EI48" s="332"/>
      <c r="EJ48" s="333"/>
      <c r="EK48" s="328" t="s">
        <v>30</v>
      </c>
      <c r="EL48" s="329"/>
      <c r="EM48" s="329"/>
      <c r="EN48" s="329"/>
      <c r="EO48" s="329"/>
      <c r="EP48" s="329"/>
      <c r="EQ48" s="329"/>
      <c r="ER48" s="329"/>
      <c r="ES48" s="329"/>
      <c r="ET48" s="329"/>
      <c r="EU48" s="329"/>
      <c r="EV48" s="329"/>
      <c r="EW48" s="330"/>
      <c r="EX48" s="328" t="s">
        <v>31</v>
      </c>
      <c r="EY48" s="329"/>
      <c r="EZ48" s="329"/>
      <c r="FA48" s="329"/>
      <c r="FB48" s="329"/>
      <c r="FC48" s="329"/>
      <c r="FD48" s="329"/>
      <c r="FE48" s="329"/>
      <c r="FF48" s="329"/>
      <c r="FG48" s="329"/>
      <c r="FH48" s="329"/>
      <c r="FI48" s="329"/>
      <c r="FJ48" s="330"/>
    </row>
    <row r="49" spans="1:166" ht="14.25" customHeight="1" thickBot="1">
      <c r="A49" s="283">
        <v>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20"/>
      <c r="AK49" s="206">
        <v>2</v>
      </c>
      <c r="AL49" s="206"/>
      <c r="AM49" s="206"/>
      <c r="AN49" s="206"/>
      <c r="AO49" s="206"/>
      <c r="AP49" s="216"/>
      <c r="AQ49" s="205">
        <v>3</v>
      </c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16"/>
      <c r="BC49" s="205">
        <v>4</v>
      </c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16"/>
      <c r="BU49" s="205">
        <v>5</v>
      </c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16"/>
      <c r="CH49" s="205">
        <v>6</v>
      </c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16"/>
      <c r="CX49" s="381">
        <v>7</v>
      </c>
      <c r="CY49" s="382"/>
      <c r="CZ49" s="382"/>
      <c r="DA49" s="382"/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/>
      <c r="DR49" s="382"/>
      <c r="DS49" s="382"/>
      <c r="DT49" s="382"/>
      <c r="DU49" s="382"/>
      <c r="DV49" s="382"/>
      <c r="DW49" s="383"/>
      <c r="DX49" s="205">
        <v>8</v>
      </c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16"/>
      <c r="EK49" s="283">
        <v>9</v>
      </c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83">
        <v>10</v>
      </c>
      <c r="EY49" s="219"/>
      <c r="EZ49" s="219"/>
      <c r="FA49" s="219"/>
      <c r="FB49" s="219"/>
      <c r="FC49" s="219"/>
      <c r="FD49" s="219"/>
      <c r="FE49" s="219"/>
      <c r="FF49" s="219"/>
      <c r="FG49" s="219"/>
      <c r="FH49" s="219"/>
      <c r="FI49" s="219"/>
      <c r="FJ49" s="220"/>
    </row>
    <row r="50" spans="1:166" ht="15" customHeight="1">
      <c r="A50" s="343" t="s">
        <v>185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5"/>
      <c r="AK50" s="380" t="s">
        <v>1</v>
      </c>
      <c r="AL50" s="210"/>
      <c r="AM50" s="210"/>
      <c r="AN50" s="210"/>
      <c r="AO50" s="210"/>
      <c r="AP50" s="210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80">
        <f>BC52+BC53+BC56+BC57+BC58+BC59++BC60+BC61+BC62+BC63+BC64+BC65+BC66+BC67+BC68+BD69+BC70+BC71+BC72+BC73+BC74+BC75+BE76+BC77+BC78+BD79+BD80+BD54+BD55</f>
        <v>12395800.000000002</v>
      </c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1">
        <f>-BU81</f>
        <v>12395800.000000002</v>
      </c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1">
        <f>CH52+CH53+CH56+CH57+CH58+CH59+CH60+CH61+CH62+CH63+CH64+CH65+CH66+CH67+CH68+CH70+CH71+CH72+CH73+CH74+CH75+CH76+CH77+CH78+CH69+CH79+CH51+CH80+CH54+CI55</f>
        <v>12281564.540000001</v>
      </c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384"/>
      <c r="CY50" s="385"/>
      <c r="CZ50" s="385"/>
      <c r="DA50" s="385"/>
      <c r="DB50" s="385"/>
      <c r="DC50" s="385"/>
      <c r="DD50" s="385"/>
      <c r="DE50" s="385"/>
      <c r="DF50" s="385"/>
      <c r="DG50" s="385"/>
      <c r="DH50" s="385"/>
      <c r="DI50" s="385"/>
      <c r="DJ50" s="385"/>
      <c r="DK50" s="385"/>
      <c r="DL50" s="385"/>
      <c r="DM50" s="385"/>
      <c r="DN50" s="385"/>
      <c r="DO50" s="385"/>
      <c r="DP50" s="385"/>
      <c r="DQ50" s="385"/>
      <c r="DR50" s="385"/>
      <c r="DS50" s="385"/>
      <c r="DT50" s="385"/>
      <c r="DU50" s="385"/>
      <c r="DV50" s="385"/>
      <c r="DW50" s="385"/>
      <c r="DX50" s="281">
        <f>CH50+CX50</f>
        <v>12281564.540000001</v>
      </c>
      <c r="DY50" s="282"/>
      <c r="DZ50" s="282"/>
      <c r="EA50" s="282"/>
      <c r="EB50" s="282"/>
      <c r="EC50" s="282"/>
      <c r="ED50" s="282"/>
      <c r="EE50" s="282"/>
      <c r="EF50" s="282"/>
      <c r="EG50" s="282"/>
      <c r="EH50" s="282"/>
      <c r="EI50" s="282"/>
      <c r="EJ50" s="282"/>
      <c r="EK50" s="281">
        <f>BU50-CH50</f>
        <v>114235.4600000009</v>
      </c>
      <c r="EL50" s="282"/>
      <c r="EM50" s="282"/>
      <c r="EN50" s="282"/>
      <c r="EO50" s="282"/>
      <c r="EP50" s="282"/>
      <c r="EQ50" s="282"/>
      <c r="ER50" s="282"/>
      <c r="ES50" s="282"/>
      <c r="ET50" s="282"/>
      <c r="EU50" s="282"/>
      <c r="EV50" s="282"/>
      <c r="EW50" s="282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239"/>
    </row>
    <row r="51" spans="1:166" ht="15" customHeight="1">
      <c r="A51" s="260" t="s">
        <v>22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2"/>
      <c r="AK51" s="386"/>
      <c r="AL51" s="386"/>
      <c r="AM51" s="386"/>
      <c r="AN51" s="386"/>
      <c r="AO51" s="386"/>
      <c r="AP51" s="387"/>
      <c r="AQ51" s="263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5"/>
      <c r="BC51" s="286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8"/>
      <c r="BU51" s="289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1"/>
      <c r="CH51" s="294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6"/>
      <c r="CX51" s="388"/>
      <c r="CY51" s="38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90"/>
      <c r="DK51" s="388"/>
      <c r="DL51" s="389"/>
      <c r="DM51" s="389"/>
      <c r="DN51" s="389"/>
      <c r="DO51" s="389"/>
      <c r="DP51" s="389"/>
      <c r="DQ51" s="389"/>
      <c r="DR51" s="389"/>
      <c r="DS51" s="389"/>
      <c r="DT51" s="389"/>
      <c r="DU51" s="389"/>
      <c r="DV51" s="389"/>
      <c r="DW51" s="390"/>
      <c r="DX51" s="289"/>
      <c r="DY51" s="290"/>
      <c r="DZ51" s="290"/>
      <c r="EA51" s="290"/>
      <c r="EB51" s="290"/>
      <c r="EC51" s="290"/>
      <c r="ED51" s="290"/>
      <c r="EE51" s="290"/>
      <c r="EF51" s="290"/>
      <c r="EG51" s="290"/>
      <c r="EH51" s="290"/>
      <c r="EI51" s="290"/>
      <c r="EJ51" s="291"/>
      <c r="EK51" s="257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9"/>
      <c r="EX51" s="112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53"/>
    </row>
    <row r="52" spans="1:166" ht="15" customHeight="1">
      <c r="A52" s="260" t="s">
        <v>167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2"/>
      <c r="AK52" s="125"/>
      <c r="AL52" s="130"/>
      <c r="AM52" s="130"/>
      <c r="AN52" s="130"/>
      <c r="AO52" s="130"/>
      <c r="AP52" s="130"/>
      <c r="AQ52" s="284" t="s">
        <v>139</v>
      </c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66">
        <f>5482100-71200</f>
        <v>5410900</v>
      </c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321">
        <f>4919900+192400-71200+369800</f>
        <v>5410900</v>
      </c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292">
        <f>152500+274557.76+158000+218265.84+167000+264214.84+2849.66+164000+265081.89+172000+74039.75+272232.13+119000+21223.5+49232.3+3020.94+2478.17+286498.19+63095.46+35480.43+65000-1577.84+65254.67+227163.42+39891.59+101000+252072.24+4078.05+3400+5869.11+156500-4869.11+4495.84+262292.26+138000+8000+310848.94+152000+285190.45+18541.61+123000+429977.91</f>
        <v>5410900</v>
      </c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321"/>
      <c r="CY52" s="321"/>
      <c r="CZ52" s="321"/>
      <c r="DA52" s="321"/>
      <c r="DB52" s="321"/>
      <c r="DC52" s="321"/>
      <c r="DD52" s="321"/>
      <c r="DE52" s="321"/>
      <c r="DF52" s="321"/>
      <c r="DG52" s="321"/>
      <c r="DH52" s="321"/>
      <c r="DI52" s="321"/>
      <c r="DJ52" s="321"/>
      <c r="DK52" s="322"/>
      <c r="DL52" s="322"/>
      <c r="DM52" s="322"/>
      <c r="DN52" s="322"/>
      <c r="DO52" s="322"/>
      <c r="DP52" s="322"/>
      <c r="DQ52" s="322"/>
      <c r="DR52" s="322"/>
      <c r="DS52" s="322"/>
      <c r="DT52" s="322"/>
      <c r="DU52" s="322"/>
      <c r="DV52" s="322"/>
      <c r="DW52" s="322"/>
      <c r="DX52" s="285">
        <f>CH52+CX52</f>
        <v>5410900</v>
      </c>
      <c r="DY52" s="293"/>
      <c r="DZ52" s="293"/>
      <c r="EA52" s="293"/>
      <c r="EB52" s="293"/>
      <c r="EC52" s="293"/>
      <c r="ED52" s="293"/>
      <c r="EE52" s="293"/>
      <c r="EF52" s="293"/>
      <c r="EG52" s="293"/>
      <c r="EH52" s="293"/>
      <c r="EI52" s="293"/>
      <c r="EJ52" s="293"/>
      <c r="EK52" s="285">
        <f>BU52-CH52</f>
        <v>0</v>
      </c>
      <c r="EL52" s="293"/>
      <c r="EM52" s="293"/>
      <c r="EN52" s="293"/>
      <c r="EO52" s="293"/>
      <c r="EP52" s="293"/>
      <c r="EQ52" s="293"/>
      <c r="ER52" s="293"/>
      <c r="ES52" s="293"/>
      <c r="ET52" s="293"/>
      <c r="EU52" s="293"/>
      <c r="EV52" s="293"/>
      <c r="EW52" s="293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7"/>
    </row>
    <row r="53" spans="1:166" ht="15" customHeight="1">
      <c r="A53" s="260" t="s">
        <v>167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125"/>
      <c r="AL53" s="130"/>
      <c r="AM53" s="130"/>
      <c r="AN53" s="130"/>
      <c r="AO53" s="130"/>
      <c r="AP53" s="130"/>
      <c r="AQ53" s="284" t="s">
        <v>144</v>
      </c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66">
        <f>BU53</f>
        <v>11088.71</v>
      </c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321">
        <f>14400-3311.29</f>
        <v>11088.71</v>
      </c>
      <c r="BV53" s="321"/>
      <c r="BW53" s="321"/>
      <c r="BX53" s="321"/>
      <c r="BY53" s="321"/>
      <c r="BZ53" s="321"/>
      <c r="CA53" s="321"/>
      <c r="CB53" s="321"/>
      <c r="CC53" s="321"/>
      <c r="CD53" s="321"/>
      <c r="CE53" s="321"/>
      <c r="CF53" s="321"/>
      <c r="CG53" s="321"/>
      <c r="CH53" s="292">
        <f>2400+1200+1200+1200+150+1100+150+1100+850+1201.61+100-100+387.1+150</f>
        <v>11088.710000000001</v>
      </c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321"/>
      <c r="CY53" s="321"/>
      <c r="CZ53" s="321"/>
      <c r="DA53" s="321"/>
      <c r="DB53" s="321"/>
      <c r="DC53" s="321"/>
      <c r="DD53" s="321"/>
      <c r="DE53" s="321"/>
      <c r="DF53" s="321"/>
      <c r="DG53" s="321"/>
      <c r="DH53" s="321"/>
      <c r="DI53" s="321"/>
      <c r="DJ53" s="321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2"/>
      <c r="DV53" s="322"/>
      <c r="DW53" s="322"/>
      <c r="DX53" s="285">
        <f>CH53+CX53</f>
        <v>11088.710000000001</v>
      </c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85">
        <f>BU53-CH53</f>
        <v>0</v>
      </c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  <c r="EW53" s="293"/>
      <c r="EX53" s="47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7"/>
    </row>
    <row r="54" spans="1:166" ht="15" customHeight="1">
      <c r="A54" s="260" t="s">
        <v>167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2"/>
      <c r="AK54" s="123"/>
      <c r="AL54" s="124"/>
      <c r="AM54" s="124"/>
      <c r="AN54" s="124"/>
      <c r="AO54" s="124"/>
      <c r="AP54" s="125"/>
      <c r="AQ54" s="102"/>
      <c r="AR54" s="263" t="s">
        <v>209</v>
      </c>
      <c r="AS54" s="264"/>
      <c r="AT54" s="264"/>
      <c r="AU54" s="264"/>
      <c r="AV54" s="264"/>
      <c r="AW54" s="264"/>
      <c r="AX54" s="264"/>
      <c r="AY54" s="264"/>
      <c r="AZ54" s="264"/>
      <c r="BA54" s="264"/>
      <c r="BB54" s="265"/>
      <c r="BC54" s="93"/>
      <c r="BD54" s="550">
        <v>235000</v>
      </c>
      <c r="BE54" s="555"/>
      <c r="BF54" s="555"/>
      <c r="BG54" s="555"/>
      <c r="BH54" s="555"/>
      <c r="BI54" s="555"/>
      <c r="BJ54" s="555"/>
      <c r="BK54" s="556"/>
      <c r="BL54" s="93"/>
      <c r="BM54" s="93"/>
      <c r="BN54" s="93"/>
      <c r="BO54" s="93"/>
      <c r="BP54" s="93"/>
      <c r="BQ54" s="93"/>
      <c r="BR54" s="93"/>
      <c r="BS54" s="93"/>
      <c r="BT54" s="93"/>
      <c r="BU54" s="270">
        <v>235000</v>
      </c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2"/>
      <c r="CH54" s="267">
        <v>235000</v>
      </c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9"/>
      <c r="CX54" s="270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2"/>
      <c r="DP54" s="104"/>
      <c r="DQ54" s="104"/>
      <c r="DR54" s="104"/>
      <c r="DS54" s="104"/>
      <c r="DT54" s="104"/>
      <c r="DU54" s="104"/>
      <c r="DV54" s="104"/>
      <c r="DW54" s="104"/>
      <c r="DX54" s="257">
        <v>235000</v>
      </c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9"/>
      <c r="EJ54" s="103"/>
      <c r="EK54" s="285">
        <f>BU54-CH54</f>
        <v>0</v>
      </c>
      <c r="EL54" s="293"/>
      <c r="EM54" s="293"/>
      <c r="EN54" s="293"/>
      <c r="EO54" s="293"/>
      <c r="EP54" s="293"/>
      <c r="EQ54" s="293"/>
      <c r="ER54" s="293"/>
      <c r="ES54" s="293"/>
      <c r="ET54" s="293"/>
      <c r="EU54" s="293"/>
      <c r="EV54" s="293"/>
      <c r="EW54" s="293"/>
      <c r="EX54" s="47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7"/>
    </row>
    <row r="55" spans="1:166" ht="15" customHeight="1">
      <c r="A55" s="317" t="s">
        <v>167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9"/>
      <c r="AK55" s="100"/>
      <c r="AL55" s="100"/>
      <c r="AM55" s="100"/>
      <c r="AN55" s="100"/>
      <c r="AO55" s="100"/>
      <c r="AP55" s="101"/>
      <c r="AQ55" s="102"/>
      <c r="AR55" s="263" t="s">
        <v>210</v>
      </c>
      <c r="AS55" s="264"/>
      <c r="AT55" s="264"/>
      <c r="AU55" s="264"/>
      <c r="AV55" s="264"/>
      <c r="AW55" s="264"/>
      <c r="AX55" s="264"/>
      <c r="AY55" s="264"/>
      <c r="AZ55" s="264"/>
      <c r="BA55" s="264"/>
      <c r="BB55" s="265"/>
      <c r="BC55" s="93"/>
      <c r="BD55" s="550">
        <v>71000</v>
      </c>
      <c r="BE55" s="320"/>
      <c r="BF55" s="320"/>
      <c r="BG55" s="320"/>
      <c r="BH55" s="320"/>
      <c r="BI55" s="320"/>
      <c r="BJ55" s="320"/>
      <c r="BK55" s="551"/>
      <c r="BL55" s="93"/>
      <c r="BM55" s="93"/>
      <c r="BN55" s="93"/>
      <c r="BO55" s="93"/>
      <c r="BP55" s="93"/>
      <c r="BQ55" s="93"/>
      <c r="BR55" s="93"/>
      <c r="BS55" s="93"/>
      <c r="BT55" s="93"/>
      <c r="BU55" s="270">
        <v>71000</v>
      </c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2"/>
      <c r="CH55" s="105"/>
      <c r="CI55" s="268">
        <v>71000</v>
      </c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9"/>
      <c r="CX55" s="270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2"/>
      <c r="DP55" s="104"/>
      <c r="DQ55" s="104"/>
      <c r="DR55" s="104"/>
      <c r="DS55" s="104"/>
      <c r="DT55" s="104"/>
      <c r="DU55" s="104"/>
      <c r="DV55" s="104"/>
      <c r="DW55" s="104"/>
      <c r="DX55" s="257">
        <v>71000</v>
      </c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9"/>
      <c r="EK55" s="285">
        <f>BU55-CI55</f>
        <v>0</v>
      </c>
      <c r="EL55" s="293"/>
      <c r="EM55" s="293"/>
      <c r="EN55" s="293"/>
      <c r="EO55" s="293"/>
      <c r="EP55" s="293"/>
      <c r="EQ55" s="293"/>
      <c r="ER55" s="293"/>
      <c r="ES55" s="293"/>
      <c r="ET55" s="293"/>
      <c r="EU55" s="293"/>
      <c r="EV55" s="293"/>
      <c r="EW55" s="293"/>
      <c r="EX55" s="47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7"/>
    </row>
    <row r="56" spans="1:166" s="15" customFormat="1" ht="15" customHeight="1">
      <c r="A56" s="260" t="s">
        <v>167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2"/>
      <c r="AK56" s="125"/>
      <c r="AL56" s="130"/>
      <c r="AM56" s="130"/>
      <c r="AN56" s="130"/>
      <c r="AO56" s="130"/>
      <c r="AP56" s="130"/>
      <c r="AQ56" s="284" t="s">
        <v>140</v>
      </c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66">
        <f>1762200-21600+27040.88</f>
        <v>1767640.88</v>
      </c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321">
        <f>1423900+106600+58100-21600+173600+27040.88</f>
        <v>1767640.88</v>
      </c>
      <c r="BV56" s="321"/>
      <c r="BW56" s="321"/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292">
        <f>106567.16+143922.55+144107.28+114977.01+362.3+127048.91+12469.19+17471.52+104642+140217.47+1020+27768.05+18675.87-35567.97+11353.77+2134+17258.67+908.85-27667+24228.97+655513.91+359.35+159869.02</f>
        <v>1767640.8800000001</v>
      </c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321"/>
      <c r="CY56" s="321"/>
      <c r="CZ56" s="321"/>
      <c r="DA56" s="321"/>
      <c r="DB56" s="321"/>
      <c r="DC56" s="321"/>
      <c r="DD56" s="321"/>
      <c r="DE56" s="321"/>
      <c r="DF56" s="321"/>
      <c r="DG56" s="321"/>
      <c r="DH56" s="321"/>
      <c r="DI56" s="321"/>
      <c r="DJ56" s="321"/>
      <c r="DK56" s="322" t="s">
        <v>174</v>
      </c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285">
        <f>CH56+CX56</f>
        <v>1767640.8800000001</v>
      </c>
      <c r="DY56" s="293"/>
      <c r="DZ56" s="293"/>
      <c r="EA56" s="293"/>
      <c r="EB56" s="293"/>
      <c r="EC56" s="293"/>
      <c r="ED56" s="293"/>
      <c r="EE56" s="293"/>
      <c r="EF56" s="293"/>
      <c r="EG56" s="293"/>
      <c r="EH56" s="293"/>
      <c r="EI56" s="293"/>
      <c r="EJ56" s="293"/>
      <c r="EK56" s="285">
        <f>BU56-CH56</f>
        <v>0</v>
      </c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7"/>
    </row>
    <row r="57" spans="1:166" s="15" customFormat="1" ht="13.5" customHeight="1">
      <c r="A57" s="260" t="s">
        <v>167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2"/>
      <c r="AK57" s="125"/>
      <c r="AL57" s="130"/>
      <c r="AM57" s="130"/>
      <c r="AN57" s="130"/>
      <c r="AO57" s="130"/>
      <c r="AP57" s="130"/>
      <c r="AQ57" s="284" t="s">
        <v>145</v>
      </c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66">
        <f>BU57</f>
        <v>41900</v>
      </c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321">
        <v>41900</v>
      </c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292">
        <f>2915.43+2207.9+2122.29+2388.09+2248.08+2197.58+2132.21+2209.38+2301.48+2236.11+3900+2264.48+2225.6</f>
        <v>31348.629999999997</v>
      </c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321"/>
      <c r="CY57" s="321"/>
      <c r="CZ57" s="321"/>
      <c r="DA57" s="321"/>
      <c r="DB57" s="321"/>
      <c r="DC57" s="321"/>
      <c r="DD57" s="321"/>
      <c r="DE57" s="321"/>
      <c r="DF57" s="321"/>
      <c r="DG57" s="321"/>
      <c r="DH57" s="321"/>
      <c r="DI57" s="321"/>
      <c r="DJ57" s="321"/>
      <c r="DK57" s="322"/>
      <c r="DL57" s="322"/>
      <c r="DM57" s="322"/>
      <c r="DN57" s="322"/>
      <c r="DO57" s="322"/>
      <c r="DP57" s="322"/>
      <c r="DQ57" s="322"/>
      <c r="DR57" s="322"/>
      <c r="DS57" s="322"/>
      <c r="DT57" s="322"/>
      <c r="DU57" s="322"/>
      <c r="DV57" s="322"/>
      <c r="DW57" s="322"/>
      <c r="DX57" s="285">
        <f>CH57+CX57</f>
        <v>31348.629999999997</v>
      </c>
      <c r="DY57" s="293"/>
      <c r="DZ57" s="293"/>
      <c r="EA57" s="293"/>
      <c r="EB57" s="293"/>
      <c r="EC57" s="293"/>
      <c r="ED57" s="293"/>
      <c r="EE57" s="293"/>
      <c r="EF57" s="293"/>
      <c r="EG57" s="293"/>
      <c r="EH57" s="293"/>
      <c r="EI57" s="293"/>
      <c r="EJ57" s="293"/>
      <c r="EK57" s="285">
        <f aca="true" t="shared" si="0" ref="EK57:EK78">BU57-CH57</f>
        <v>10551.370000000003</v>
      </c>
      <c r="EL57" s="293"/>
      <c r="EM57" s="293"/>
      <c r="EN57" s="293"/>
      <c r="EO57" s="293"/>
      <c r="EP57" s="293"/>
      <c r="EQ57" s="293"/>
      <c r="ER57" s="293"/>
      <c r="ES57" s="293"/>
      <c r="ET57" s="293"/>
      <c r="EU57" s="293"/>
      <c r="EV57" s="293"/>
      <c r="EW57" s="293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7"/>
    </row>
    <row r="58" spans="1:166" s="15" customFormat="1" ht="13.5" customHeight="1" hidden="1">
      <c r="A58" s="260" t="s">
        <v>167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2"/>
      <c r="AK58" s="125"/>
      <c r="AL58" s="130"/>
      <c r="AM58" s="130"/>
      <c r="AN58" s="130"/>
      <c r="AO58" s="130"/>
      <c r="AP58" s="130"/>
      <c r="AQ58" s="284" t="s">
        <v>156</v>
      </c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66">
        <v>0</v>
      </c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321">
        <v>0</v>
      </c>
      <c r="BV58" s="321"/>
      <c r="BW58" s="321"/>
      <c r="BX58" s="321"/>
      <c r="BY58" s="321"/>
      <c r="BZ58" s="321"/>
      <c r="CA58" s="321"/>
      <c r="CB58" s="321"/>
      <c r="CC58" s="321"/>
      <c r="CD58" s="321"/>
      <c r="CE58" s="321"/>
      <c r="CF58" s="321"/>
      <c r="CG58" s="321"/>
      <c r="CH58" s="292">
        <v>0</v>
      </c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321"/>
      <c r="CY58" s="321"/>
      <c r="CZ58" s="321"/>
      <c r="DA58" s="321"/>
      <c r="DB58" s="321"/>
      <c r="DC58" s="321"/>
      <c r="DD58" s="321"/>
      <c r="DE58" s="321"/>
      <c r="DF58" s="321"/>
      <c r="DG58" s="321"/>
      <c r="DH58" s="321"/>
      <c r="DI58" s="321"/>
      <c r="DJ58" s="321"/>
      <c r="DK58" s="322"/>
      <c r="DL58" s="322"/>
      <c r="DM58" s="322"/>
      <c r="DN58" s="322"/>
      <c r="DO58" s="322"/>
      <c r="DP58" s="322"/>
      <c r="DQ58" s="322"/>
      <c r="DR58" s="322"/>
      <c r="DS58" s="322"/>
      <c r="DT58" s="322"/>
      <c r="DU58" s="322"/>
      <c r="DV58" s="322"/>
      <c r="DW58" s="322"/>
      <c r="DX58" s="285">
        <f>CH58+CX58</f>
        <v>0</v>
      </c>
      <c r="DY58" s="293"/>
      <c r="DZ58" s="293"/>
      <c r="EA58" s="293"/>
      <c r="EB58" s="293"/>
      <c r="EC58" s="293"/>
      <c r="ED58" s="293"/>
      <c r="EE58" s="293"/>
      <c r="EF58" s="293"/>
      <c r="EG58" s="293"/>
      <c r="EH58" s="293"/>
      <c r="EI58" s="293"/>
      <c r="EJ58" s="293"/>
      <c r="EK58" s="285">
        <f t="shared" si="0"/>
        <v>0</v>
      </c>
      <c r="EL58" s="293"/>
      <c r="EM58" s="293"/>
      <c r="EN58" s="293"/>
      <c r="EO58" s="293"/>
      <c r="EP58" s="293"/>
      <c r="EQ58" s="293"/>
      <c r="ER58" s="293"/>
      <c r="ES58" s="293"/>
      <c r="ET58" s="293"/>
      <c r="EU58" s="293"/>
      <c r="EV58" s="293"/>
      <c r="EW58" s="293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7"/>
    </row>
    <row r="59" spans="1:166" s="15" customFormat="1" ht="13.5" customHeight="1">
      <c r="A59" s="260" t="s">
        <v>167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2"/>
      <c r="AK59" s="125"/>
      <c r="AL59" s="130"/>
      <c r="AM59" s="130"/>
      <c r="AN59" s="130"/>
      <c r="AO59" s="130"/>
      <c r="AP59" s="130"/>
      <c r="AQ59" s="263" t="s">
        <v>187</v>
      </c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5"/>
      <c r="BC59" s="266">
        <f>553300-15032.79-3474.1</f>
        <v>534793.11</v>
      </c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321">
        <f>384300+166300+2700-15032.79-3474.1</f>
        <v>534793.11</v>
      </c>
      <c r="BV59" s="321"/>
      <c r="BW59" s="321"/>
      <c r="BX59" s="321"/>
      <c r="BY59" s="321"/>
      <c r="BZ59" s="321"/>
      <c r="CA59" s="321"/>
      <c r="CB59" s="321"/>
      <c r="CC59" s="321"/>
      <c r="CD59" s="321"/>
      <c r="CE59" s="321"/>
      <c r="CF59" s="321"/>
      <c r="CG59" s="321"/>
      <c r="CH59" s="292">
        <f>91904.44+76698.62+62827.18+73858.64+35992.32+32264.32+46781.21+84218.44</f>
        <v>504545.17000000004</v>
      </c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321" t="s">
        <v>174</v>
      </c>
      <c r="CY59" s="321"/>
      <c r="CZ59" s="321"/>
      <c r="DA59" s="321"/>
      <c r="DB59" s="321"/>
      <c r="DC59" s="321"/>
      <c r="DD59" s="321"/>
      <c r="DE59" s="321"/>
      <c r="DF59" s="321"/>
      <c r="DG59" s="321"/>
      <c r="DH59" s="321"/>
      <c r="DI59" s="321"/>
      <c r="DJ59" s="321"/>
      <c r="DK59" s="322"/>
      <c r="DL59" s="322"/>
      <c r="DM59" s="322"/>
      <c r="DN59" s="322"/>
      <c r="DO59" s="322"/>
      <c r="DP59" s="322"/>
      <c r="DQ59" s="322"/>
      <c r="DR59" s="322"/>
      <c r="DS59" s="322"/>
      <c r="DT59" s="322"/>
      <c r="DU59" s="322"/>
      <c r="DV59" s="322"/>
      <c r="DW59" s="322"/>
      <c r="DX59" s="285">
        <f>CH59</f>
        <v>504545.17000000004</v>
      </c>
      <c r="DY59" s="293"/>
      <c r="DZ59" s="293"/>
      <c r="EA59" s="293"/>
      <c r="EB59" s="293"/>
      <c r="EC59" s="293"/>
      <c r="ED59" s="293"/>
      <c r="EE59" s="293"/>
      <c r="EF59" s="293"/>
      <c r="EG59" s="293"/>
      <c r="EH59" s="293"/>
      <c r="EI59" s="293"/>
      <c r="EJ59" s="293"/>
      <c r="EK59" s="285">
        <f t="shared" si="0"/>
        <v>30247.939999999944</v>
      </c>
      <c r="EL59" s="293"/>
      <c r="EM59" s="293"/>
      <c r="EN59" s="293"/>
      <c r="EO59" s="293"/>
      <c r="EP59" s="293"/>
      <c r="EQ59" s="293"/>
      <c r="ER59" s="293"/>
      <c r="ES59" s="293"/>
      <c r="ET59" s="293"/>
      <c r="EU59" s="293"/>
      <c r="EV59" s="293"/>
      <c r="EW59" s="293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7"/>
    </row>
    <row r="60" spans="1:166" ht="14.25" customHeight="1">
      <c r="A60" s="260" t="s">
        <v>167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2"/>
      <c r="AK60" s="124"/>
      <c r="AL60" s="124"/>
      <c r="AM60" s="124"/>
      <c r="AN60" s="124"/>
      <c r="AO60" s="124"/>
      <c r="AP60" s="125"/>
      <c r="AQ60" s="263" t="s">
        <v>188</v>
      </c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5"/>
      <c r="BC60" s="266">
        <f>BU60</f>
        <v>358500</v>
      </c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321">
        <f>24600+246500+61600+25800</f>
        <v>358500</v>
      </c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292">
        <f>27981.61+28780.28+29523.74+24345.35+27251.68+18392.7+22765.81+23836.59+43622.24+112000</f>
        <v>358500</v>
      </c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321"/>
      <c r="CY60" s="321"/>
      <c r="CZ60" s="321"/>
      <c r="DA60" s="321"/>
      <c r="DB60" s="321"/>
      <c r="DC60" s="321"/>
      <c r="DD60" s="321"/>
      <c r="DE60" s="321"/>
      <c r="DF60" s="321"/>
      <c r="DG60" s="321"/>
      <c r="DH60" s="321"/>
      <c r="DI60" s="321"/>
      <c r="DJ60" s="321"/>
      <c r="DK60" s="388"/>
      <c r="DL60" s="389"/>
      <c r="DM60" s="389"/>
      <c r="DN60" s="389"/>
      <c r="DO60" s="389"/>
      <c r="DP60" s="389"/>
      <c r="DQ60" s="389"/>
      <c r="DR60" s="389"/>
      <c r="DS60" s="389"/>
      <c r="DT60" s="389"/>
      <c r="DU60" s="389"/>
      <c r="DV60" s="389"/>
      <c r="DW60" s="390"/>
      <c r="DX60" s="285">
        <f aca="true" t="shared" si="1" ref="DX60:DX68">CH60+CX60</f>
        <v>358500</v>
      </c>
      <c r="DY60" s="293"/>
      <c r="DZ60" s="293"/>
      <c r="EA60" s="293"/>
      <c r="EB60" s="293"/>
      <c r="EC60" s="293"/>
      <c r="ED60" s="293"/>
      <c r="EE60" s="293"/>
      <c r="EF60" s="293"/>
      <c r="EG60" s="293"/>
      <c r="EH60" s="293"/>
      <c r="EI60" s="293"/>
      <c r="EJ60" s="293"/>
      <c r="EK60" s="285">
        <f t="shared" si="0"/>
        <v>0</v>
      </c>
      <c r="EL60" s="293"/>
      <c r="EM60" s="293"/>
      <c r="EN60" s="293"/>
      <c r="EO60" s="293"/>
      <c r="EP60" s="293"/>
      <c r="EQ60" s="293"/>
      <c r="ER60" s="293"/>
      <c r="ES60" s="293"/>
      <c r="ET60" s="293"/>
      <c r="EU60" s="293"/>
      <c r="EV60" s="293"/>
      <c r="EW60" s="293"/>
      <c r="EX60" s="112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53"/>
    </row>
    <row r="61" spans="1:166" ht="15" customHeight="1">
      <c r="A61" s="260" t="s">
        <v>167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2"/>
      <c r="AK61" s="125"/>
      <c r="AL61" s="130"/>
      <c r="AM61" s="130"/>
      <c r="AN61" s="130"/>
      <c r="AO61" s="130"/>
      <c r="AP61" s="130"/>
      <c r="AQ61" s="263" t="s">
        <v>189</v>
      </c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5"/>
      <c r="BC61" s="266">
        <f>BU61</f>
        <v>74935.34</v>
      </c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321">
        <f>8100+113900-25800-21264.66</f>
        <v>74935.34</v>
      </c>
      <c r="BV61" s="321"/>
      <c r="BW61" s="321"/>
      <c r="BX61" s="321"/>
      <c r="BY61" s="321"/>
      <c r="BZ61" s="321"/>
      <c r="CA61" s="321"/>
      <c r="CB61" s="321"/>
      <c r="CC61" s="321"/>
      <c r="CD61" s="321"/>
      <c r="CE61" s="321"/>
      <c r="CF61" s="321"/>
      <c r="CG61" s="321"/>
      <c r="CH61" s="292">
        <f>5166.04+9157.98+3005.7+5353.9+4038.9+5306.93+5240.38+5240.38+5502.4+5974.03+6288.45+6288.45</f>
        <v>66563.54</v>
      </c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321"/>
      <c r="CY61" s="321"/>
      <c r="CZ61" s="321"/>
      <c r="DA61" s="321"/>
      <c r="DB61" s="321"/>
      <c r="DC61" s="321"/>
      <c r="DD61" s="321"/>
      <c r="DE61" s="321"/>
      <c r="DF61" s="321"/>
      <c r="DG61" s="321"/>
      <c r="DH61" s="321"/>
      <c r="DI61" s="321"/>
      <c r="DJ61" s="321"/>
      <c r="DK61" s="321"/>
      <c r="DL61" s="321"/>
      <c r="DM61" s="321"/>
      <c r="DN61" s="321"/>
      <c r="DO61" s="321"/>
      <c r="DP61" s="321"/>
      <c r="DQ61" s="321"/>
      <c r="DR61" s="321"/>
      <c r="DS61" s="321"/>
      <c r="DT61" s="321"/>
      <c r="DU61" s="321"/>
      <c r="DV61" s="321"/>
      <c r="DW61" s="321"/>
      <c r="DX61" s="285">
        <f t="shared" si="1"/>
        <v>66563.54</v>
      </c>
      <c r="DY61" s="293"/>
      <c r="DZ61" s="293"/>
      <c r="EA61" s="293"/>
      <c r="EB61" s="293"/>
      <c r="EC61" s="293"/>
      <c r="ED61" s="293"/>
      <c r="EE61" s="293"/>
      <c r="EF61" s="293"/>
      <c r="EG61" s="293"/>
      <c r="EH61" s="293"/>
      <c r="EI61" s="293"/>
      <c r="EJ61" s="293"/>
      <c r="EK61" s="285">
        <f t="shared" si="0"/>
        <v>8371.800000000003</v>
      </c>
      <c r="EL61" s="293"/>
      <c r="EM61" s="293"/>
      <c r="EN61" s="293"/>
      <c r="EO61" s="293"/>
      <c r="EP61" s="293"/>
      <c r="EQ61" s="293"/>
      <c r="ER61" s="293"/>
      <c r="ES61" s="293"/>
      <c r="ET61" s="293"/>
      <c r="EU61" s="293"/>
      <c r="EV61" s="293"/>
      <c r="EW61" s="293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7"/>
    </row>
    <row r="62" spans="1:166" ht="15" customHeight="1">
      <c r="A62" s="260" t="s">
        <v>167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125"/>
      <c r="AL62" s="130"/>
      <c r="AM62" s="130"/>
      <c r="AN62" s="130"/>
      <c r="AO62" s="130"/>
      <c r="AP62" s="130"/>
      <c r="AQ62" s="263" t="s">
        <v>146</v>
      </c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5"/>
      <c r="BC62" s="266">
        <f>124800-800-23566.78</f>
        <v>100433.22</v>
      </c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321">
        <f>142000-10900-6300-800-23566.78</f>
        <v>100433.22</v>
      </c>
      <c r="BV62" s="321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292">
        <f>20703.96+2123+1075.2+2123+11296.56+235.4+3549.6+4698.2+1500+7019.6+21076+1097.75+8176.9+6778.15+695.5+5498+1500+161.4</f>
        <v>99308.21999999997</v>
      </c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321"/>
      <c r="CY62" s="321"/>
      <c r="CZ62" s="321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  <c r="DK62" s="321" t="s">
        <v>174</v>
      </c>
      <c r="DL62" s="321"/>
      <c r="DM62" s="321"/>
      <c r="DN62" s="321"/>
      <c r="DO62" s="321"/>
      <c r="DP62" s="321"/>
      <c r="DQ62" s="321"/>
      <c r="DR62" s="321"/>
      <c r="DS62" s="321"/>
      <c r="DT62" s="321"/>
      <c r="DU62" s="321"/>
      <c r="DV62" s="321"/>
      <c r="DW62" s="321"/>
      <c r="DX62" s="285">
        <f t="shared" si="1"/>
        <v>99308.21999999997</v>
      </c>
      <c r="DY62" s="293"/>
      <c r="DZ62" s="293"/>
      <c r="EA62" s="293"/>
      <c r="EB62" s="293"/>
      <c r="EC62" s="293"/>
      <c r="ED62" s="293"/>
      <c r="EE62" s="293"/>
      <c r="EF62" s="293"/>
      <c r="EG62" s="293"/>
      <c r="EH62" s="293"/>
      <c r="EI62" s="293"/>
      <c r="EJ62" s="293"/>
      <c r="EK62" s="285">
        <f>BU62-CH62</f>
        <v>1125.000000000029</v>
      </c>
      <c r="EL62" s="293"/>
      <c r="EM62" s="293"/>
      <c r="EN62" s="293"/>
      <c r="EO62" s="293"/>
      <c r="EP62" s="293"/>
      <c r="EQ62" s="293"/>
      <c r="ER62" s="293"/>
      <c r="ES62" s="293"/>
      <c r="ET62" s="293"/>
      <c r="EU62" s="293"/>
      <c r="EV62" s="293"/>
      <c r="EW62" s="293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7"/>
    </row>
    <row r="63" spans="1:166" ht="15" customHeight="1">
      <c r="A63" s="260" t="s">
        <v>167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25"/>
      <c r="AL63" s="130"/>
      <c r="AM63" s="130"/>
      <c r="AN63" s="130"/>
      <c r="AO63" s="130"/>
      <c r="AP63" s="130"/>
      <c r="AQ63" s="263" t="s">
        <v>195</v>
      </c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5"/>
      <c r="BC63" s="266">
        <f>BU63</f>
        <v>46000</v>
      </c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321">
        <v>46000</v>
      </c>
      <c r="BV63" s="321"/>
      <c r="BW63" s="321"/>
      <c r="BX63" s="321"/>
      <c r="BY63" s="321"/>
      <c r="BZ63" s="321"/>
      <c r="CA63" s="321"/>
      <c r="CB63" s="321"/>
      <c r="CC63" s="321"/>
      <c r="CD63" s="321"/>
      <c r="CE63" s="321"/>
      <c r="CF63" s="321"/>
      <c r="CG63" s="321"/>
      <c r="CH63" s="292">
        <v>46000</v>
      </c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321"/>
      <c r="CY63" s="321"/>
      <c r="CZ63" s="321"/>
      <c r="DA63" s="321"/>
      <c r="DB63" s="321"/>
      <c r="DC63" s="321"/>
      <c r="DD63" s="321"/>
      <c r="DE63" s="321"/>
      <c r="DF63" s="321"/>
      <c r="DG63" s="321"/>
      <c r="DH63" s="321"/>
      <c r="DI63" s="321"/>
      <c r="DJ63" s="321"/>
      <c r="DK63" s="321" t="s">
        <v>174</v>
      </c>
      <c r="DL63" s="321"/>
      <c r="DM63" s="321"/>
      <c r="DN63" s="321"/>
      <c r="DO63" s="321"/>
      <c r="DP63" s="321"/>
      <c r="DQ63" s="321"/>
      <c r="DR63" s="321"/>
      <c r="DS63" s="321"/>
      <c r="DT63" s="321"/>
      <c r="DU63" s="321"/>
      <c r="DV63" s="321"/>
      <c r="DW63" s="321"/>
      <c r="DX63" s="285">
        <f t="shared" si="1"/>
        <v>46000</v>
      </c>
      <c r="DY63" s="293"/>
      <c r="DZ63" s="293"/>
      <c r="EA63" s="293"/>
      <c r="EB63" s="293"/>
      <c r="EC63" s="293"/>
      <c r="ED63" s="293"/>
      <c r="EE63" s="293"/>
      <c r="EF63" s="293"/>
      <c r="EG63" s="293"/>
      <c r="EH63" s="293"/>
      <c r="EI63" s="293"/>
      <c r="EJ63" s="293"/>
      <c r="EK63" s="285">
        <f t="shared" si="0"/>
        <v>0</v>
      </c>
      <c r="EL63" s="293"/>
      <c r="EM63" s="293"/>
      <c r="EN63" s="293"/>
      <c r="EO63" s="293"/>
      <c r="EP63" s="293"/>
      <c r="EQ63" s="293"/>
      <c r="ER63" s="293"/>
      <c r="ES63" s="293"/>
      <c r="ET63" s="293"/>
      <c r="EU63" s="293"/>
      <c r="EV63" s="293"/>
      <c r="EW63" s="293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7"/>
    </row>
    <row r="64" spans="1:166" ht="15" customHeight="1">
      <c r="A64" s="260" t="s">
        <v>167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125"/>
      <c r="AL64" s="130"/>
      <c r="AM64" s="130"/>
      <c r="AN64" s="130"/>
      <c r="AO64" s="130"/>
      <c r="AP64" s="130"/>
      <c r="AQ64" s="263" t="s">
        <v>147</v>
      </c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5"/>
      <c r="BC64" s="266">
        <f>BU64</f>
        <v>294189.72</v>
      </c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321">
        <f>233100+10900+6300+43000+889.72</f>
        <v>294189.72</v>
      </c>
      <c r="BV64" s="321"/>
      <c r="BW64" s="321"/>
      <c r="BX64" s="321"/>
      <c r="BY64" s="321"/>
      <c r="BZ64" s="321"/>
      <c r="CA64" s="321"/>
      <c r="CB64" s="321"/>
      <c r="CC64" s="321"/>
      <c r="CD64" s="321"/>
      <c r="CE64" s="321"/>
      <c r="CF64" s="321"/>
      <c r="CG64" s="321"/>
      <c r="CH64" s="292">
        <f>46761+20900+55893.31+2500+2500+3000+2500+16732+2500+4880+4880+5000+8280.22+19760+9760+12500+4880+59783.19+4500+4880+1800</f>
        <v>294189.72</v>
      </c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321"/>
      <c r="CY64" s="321"/>
      <c r="CZ64" s="321"/>
      <c r="DA64" s="321"/>
      <c r="DB64" s="321"/>
      <c r="DC64" s="321"/>
      <c r="DD64" s="321"/>
      <c r="DE64" s="321"/>
      <c r="DF64" s="321"/>
      <c r="DG64" s="321"/>
      <c r="DH64" s="321"/>
      <c r="DI64" s="321"/>
      <c r="DJ64" s="321"/>
      <c r="DK64" s="321"/>
      <c r="DL64" s="321"/>
      <c r="DM64" s="321"/>
      <c r="DN64" s="321"/>
      <c r="DO64" s="321"/>
      <c r="DP64" s="321"/>
      <c r="DQ64" s="321"/>
      <c r="DR64" s="321"/>
      <c r="DS64" s="321"/>
      <c r="DT64" s="321"/>
      <c r="DU64" s="321"/>
      <c r="DV64" s="321"/>
      <c r="DW64" s="321"/>
      <c r="DX64" s="285">
        <f t="shared" si="1"/>
        <v>294189.72</v>
      </c>
      <c r="DY64" s="293"/>
      <c r="DZ64" s="293"/>
      <c r="EA64" s="293"/>
      <c r="EB64" s="293"/>
      <c r="EC64" s="293"/>
      <c r="ED64" s="293"/>
      <c r="EE64" s="293"/>
      <c r="EF64" s="293"/>
      <c r="EG64" s="293"/>
      <c r="EH64" s="293"/>
      <c r="EI64" s="293"/>
      <c r="EJ64" s="293"/>
      <c r="EK64" s="285">
        <f t="shared" si="0"/>
        <v>0</v>
      </c>
      <c r="EL64" s="293"/>
      <c r="EM64" s="293"/>
      <c r="EN64" s="293"/>
      <c r="EO64" s="293"/>
      <c r="EP64" s="293"/>
      <c r="EQ64" s="293"/>
      <c r="ER64" s="293"/>
      <c r="ES64" s="293"/>
      <c r="ET64" s="293"/>
      <c r="EU64" s="293"/>
      <c r="EV64" s="293"/>
      <c r="EW64" s="293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7"/>
    </row>
    <row r="65" spans="1:166" ht="15" customHeight="1">
      <c r="A65" s="260" t="s">
        <v>167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124"/>
      <c r="AL65" s="391"/>
      <c r="AM65" s="391"/>
      <c r="AN65" s="391"/>
      <c r="AO65" s="391"/>
      <c r="AP65" s="392"/>
      <c r="AQ65" s="263" t="s">
        <v>141</v>
      </c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5"/>
      <c r="BC65" s="266">
        <f>BU65</f>
        <v>91619.02</v>
      </c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321">
        <f>12700+20000+18000+5511.29+14143.07+21264.66</f>
        <v>91619.02</v>
      </c>
      <c r="BV65" s="321"/>
      <c r="BW65" s="321"/>
      <c r="BX65" s="321"/>
      <c r="BY65" s="321"/>
      <c r="BZ65" s="321"/>
      <c r="CA65" s="321"/>
      <c r="CB65" s="321"/>
      <c r="CC65" s="321"/>
      <c r="CD65" s="321"/>
      <c r="CE65" s="321"/>
      <c r="CF65" s="321"/>
      <c r="CG65" s="321"/>
      <c r="CH65" s="292">
        <f>3157.18+20.35+20000+1023.01+18274.7+3177.53+393.84+3177.53+352.84+21.57+6579.37+14176.44+21264.66</f>
        <v>91619.01999999999</v>
      </c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321"/>
      <c r="CY65" s="321"/>
      <c r="CZ65" s="321"/>
      <c r="DA65" s="321"/>
      <c r="DB65" s="321"/>
      <c r="DC65" s="321"/>
      <c r="DD65" s="321"/>
      <c r="DE65" s="321"/>
      <c r="DF65" s="321"/>
      <c r="DG65" s="321"/>
      <c r="DH65" s="321"/>
      <c r="DI65" s="321"/>
      <c r="DJ65" s="321"/>
      <c r="DK65" s="270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2"/>
      <c r="DX65" s="285">
        <f t="shared" si="1"/>
        <v>91619.01999999999</v>
      </c>
      <c r="DY65" s="293"/>
      <c r="DZ65" s="293"/>
      <c r="EA65" s="293"/>
      <c r="EB65" s="293"/>
      <c r="EC65" s="293"/>
      <c r="ED65" s="293"/>
      <c r="EE65" s="293"/>
      <c r="EF65" s="293"/>
      <c r="EG65" s="293"/>
      <c r="EH65" s="293"/>
      <c r="EI65" s="293"/>
      <c r="EJ65" s="293"/>
      <c r="EK65" s="285">
        <f t="shared" si="0"/>
        <v>0</v>
      </c>
      <c r="EL65" s="293"/>
      <c r="EM65" s="293"/>
      <c r="EN65" s="293"/>
      <c r="EO65" s="293"/>
      <c r="EP65" s="293"/>
      <c r="EQ65" s="293"/>
      <c r="ER65" s="293"/>
      <c r="ES65" s="293"/>
      <c r="ET65" s="293"/>
      <c r="EU65" s="293"/>
      <c r="EV65" s="293"/>
      <c r="EW65" s="293"/>
      <c r="EX65" s="112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4"/>
    </row>
    <row r="66" spans="1:166" ht="15" customHeight="1">
      <c r="A66" s="260" t="s">
        <v>167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125"/>
      <c r="AL66" s="130"/>
      <c r="AM66" s="130"/>
      <c r="AN66" s="130"/>
      <c r="AO66" s="130"/>
      <c r="AP66" s="130"/>
      <c r="AQ66" s="263" t="s">
        <v>142</v>
      </c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5"/>
      <c r="BC66" s="266">
        <f>BU66</f>
        <v>149500</v>
      </c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321">
        <f>230500-20000-18000-43000</f>
        <v>149500</v>
      </c>
      <c r="BV66" s="321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321"/>
      <c r="CH66" s="292">
        <f>3500+4024+11536.17+26747.05+2300+14374.05+1586.8+1450+12568.75+800+3498+15932.55+2468+8500+8058+15600+7335+5715.62+3506.01</f>
        <v>149500</v>
      </c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321"/>
      <c r="CY66" s="321"/>
      <c r="CZ66" s="321"/>
      <c r="DA66" s="321"/>
      <c r="DB66" s="321"/>
      <c r="DC66" s="321"/>
      <c r="DD66" s="321"/>
      <c r="DE66" s="321"/>
      <c r="DF66" s="321"/>
      <c r="DG66" s="321"/>
      <c r="DH66" s="321"/>
      <c r="DI66" s="321"/>
      <c r="DJ66" s="321"/>
      <c r="DK66" s="321"/>
      <c r="DL66" s="321"/>
      <c r="DM66" s="321"/>
      <c r="DN66" s="321"/>
      <c r="DO66" s="321"/>
      <c r="DP66" s="321"/>
      <c r="DQ66" s="321"/>
      <c r="DR66" s="321"/>
      <c r="DS66" s="321"/>
      <c r="DT66" s="321"/>
      <c r="DU66" s="321"/>
      <c r="DV66" s="321"/>
      <c r="DW66" s="321"/>
      <c r="DX66" s="257">
        <f t="shared" si="1"/>
        <v>149500</v>
      </c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9"/>
      <c r="EK66" s="285">
        <f t="shared" si="0"/>
        <v>0</v>
      </c>
      <c r="EL66" s="293"/>
      <c r="EM66" s="293"/>
      <c r="EN66" s="293"/>
      <c r="EO66" s="293"/>
      <c r="EP66" s="293"/>
      <c r="EQ66" s="293"/>
      <c r="ER66" s="293"/>
      <c r="ES66" s="293"/>
      <c r="ET66" s="293"/>
      <c r="EU66" s="293"/>
      <c r="EV66" s="293"/>
      <c r="EW66" s="293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7"/>
    </row>
    <row r="67" spans="1:166" ht="15" customHeight="1">
      <c r="A67" s="260" t="s">
        <v>167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2"/>
      <c r="AK67" s="124" t="s">
        <v>174</v>
      </c>
      <c r="AL67" s="124"/>
      <c r="AM67" s="124"/>
      <c r="AN67" s="124"/>
      <c r="AO67" s="124"/>
      <c r="AP67" s="125"/>
      <c r="AQ67" s="263" t="s">
        <v>190</v>
      </c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5"/>
      <c r="BC67" s="266">
        <f>2200+1119000+225600-27553</f>
        <v>1319247</v>
      </c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70">
        <f>2200+1119000+225600-27553</f>
        <v>1319247</v>
      </c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2"/>
      <c r="CH67" s="267">
        <v>1262500.17</v>
      </c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9"/>
      <c r="CX67" s="270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2"/>
      <c r="DK67" s="270" t="s">
        <v>174</v>
      </c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2"/>
      <c r="DX67" s="257">
        <f t="shared" si="1"/>
        <v>1262500.17</v>
      </c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9"/>
      <c r="EK67" s="257">
        <f aca="true" t="shared" si="2" ref="EK67:EK73">BU67-CH67</f>
        <v>56746.830000000075</v>
      </c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9"/>
      <c r="EX67" s="112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53"/>
    </row>
    <row r="68" spans="1:166" ht="15" customHeight="1">
      <c r="A68" s="260" t="s">
        <v>167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2"/>
      <c r="AK68" s="124" t="s">
        <v>174</v>
      </c>
      <c r="AL68" s="124"/>
      <c r="AM68" s="124"/>
      <c r="AN68" s="124"/>
      <c r="AO68" s="124"/>
      <c r="AP68" s="125"/>
      <c r="AQ68" s="263" t="s">
        <v>196</v>
      </c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5"/>
      <c r="BC68" s="266">
        <f aca="true" t="shared" si="3" ref="BC68:BC74">BU68</f>
        <v>15300</v>
      </c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70">
        <v>15300</v>
      </c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2"/>
      <c r="CH68" s="267">
        <v>15300</v>
      </c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9"/>
      <c r="CX68" s="270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2"/>
      <c r="DK68" s="270" t="s">
        <v>174</v>
      </c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2"/>
      <c r="DX68" s="257">
        <f t="shared" si="1"/>
        <v>15300</v>
      </c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9"/>
      <c r="EK68" s="257">
        <f t="shared" si="2"/>
        <v>0</v>
      </c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9"/>
      <c r="EX68" s="47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7"/>
    </row>
    <row r="69" spans="1:166" ht="15" customHeight="1">
      <c r="A69" s="260" t="s">
        <v>206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2"/>
      <c r="AK69" s="123"/>
      <c r="AL69" s="124"/>
      <c r="AM69" s="124"/>
      <c r="AN69" s="124"/>
      <c r="AO69" s="124"/>
      <c r="AP69" s="125"/>
      <c r="AQ69" s="71"/>
      <c r="AR69" s="264" t="s">
        <v>142</v>
      </c>
      <c r="AS69" s="264"/>
      <c r="AT69" s="264"/>
      <c r="AU69" s="264"/>
      <c r="AV69" s="264"/>
      <c r="AW69" s="264"/>
      <c r="AX69" s="264"/>
      <c r="AY69" s="264"/>
      <c r="AZ69" s="264"/>
      <c r="BA69" s="264"/>
      <c r="BB69" s="265"/>
      <c r="BC69" s="93"/>
      <c r="BD69" s="550">
        <v>6000</v>
      </c>
      <c r="BE69" s="320"/>
      <c r="BF69" s="320"/>
      <c r="BG69" s="320"/>
      <c r="BH69" s="320"/>
      <c r="BI69" s="320"/>
      <c r="BJ69" s="320"/>
      <c r="BK69" s="320"/>
      <c r="BL69" s="551"/>
      <c r="BM69" s="93"/>
      <c r="BN69" s="93"/>
      <c r="BO69" s="93"/>
      <c r="BP69" s="93"/>
      <c r="BQ69" s="93"/>
      <c r="BR69" s="93"/>
      <c r="BS69" s="93"/>
      <c r="BT69" s="93"/>
      <c r="BU69" s="270">
        <v>6000</v>
      </c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2"/>
      <c r="CH69" s="267">
        <f>2540+3460</f>
        <v>6000</v>
      </c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9"/>
      <c r="CX69" s="270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67"/>
      <c r="DQ69" s="67"/>
      <c r="DR69" s="67"/>
      <c r="DS69" s="67"/>
      <c r="DT69" s="67"/>
      <c r="DU69" s="67"/>
      <c r="DV69" s="67"/>
      <c r="DW69" s="68"/>
      <c r="DX69" s="257">
        <f>CH69</f>
        <v>6000</v>
      </c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92"/>
      <c r="EK69" s="257">
        <f>BU69-CH69</f>
        <v>0</v>
      </c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9"/>
      <c r="EX69" s="47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7"/>
    </row>
    <row r="70" spans="1:166" ht="15" customHeight="1">
      <c r="A70" s="260" t="s">
        <v>202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2"/>
      <c r="AK70" s="124" t="s">
        <v>174</v>
      </c>
      <c r="AL70" s="124"/>
      <c r="AM70" s="124"/>
      <c r="AN70" s="124"/>
      <c r="AO70" s="124"/>
      <c r="AP70" s="125"/>
      <c r="AQ70" s="263" t="s">
        <v>146</v>
      </c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5"/>
      <c r="BC70" s="266">
        <f t="shared" si="3"/>
        <v>10000</v>
      </c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70">
        <v>10000</v>
      </c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2"/>
      <c r="CH70" s="267">
        <v>10000</v>
      </c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9"/>
      <c r="CX70" s="270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2"/>
      <c r="DK70" s="270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2"/>
      <c r="DX70" s="257">
        <f>CH70+CX70</f>
        <v>10000</v>
      </c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9"/>
      <c r="EK70" s="257">
        <f t="shared" si="2"/>
        <v>0</v>
      </c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9"/>
      <c r="EX70" s="47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7"/>
    </row>
    <row r="71" spans="1:166" ht="15" customHeight="1">
      <c r="A71" s="260" t="s">
        <v>202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2"/>
      <c r="AK71" s="124" t="s">
        <v>174</v>
      </c>
      <c r="AL71" s="124"/>
      <c r="AM71" s="124"/>
      <c r="AN71" s="124"/>
      <c r="AO71" s="124"/>
      <c r="AP71" s="125"/>
      <c r="AQ71" s="263" t="s">
        <v>148</v>
      </c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5"/>
      <c r="BC71" s="266">
        <f t="shared" si="3"/>
        <v>15000</v>
      </c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70">
        <v>15000</v>
      </c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2"/>
      <c r="CH71" s="267">
        <v>15000</v>
      </c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9"/>
      <c r="CX71" s="270" t="s">
        <v>174</v>
      </c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2"/>
      <c r="DK71" s="270"/>
      <c r="DL71" s="271"/>
      <c r="DM71" s="271"/>
      <c r="DN71" s="271"/>
      <c r="DO71" s="271"/>
      <c r="DP71" s="271"/>
      <c r="DQ71" s="271"/>
      <c r="DR71" s="271"/>
      <c r="DS71" s="271"/>
      <c r="DT71" s="271"/>
      <c r="DU71" s="271"/>
      <c r="DV71" s="271"/>
      <c r="DW71" s="272"/>
      <c r="DX71" s="257">
        <f>CH71</f>
        <v>15000</v>
      </c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9"/>
      <c r="EK71" s="257">
        <f t="shared" si="2"/>
        <v>0</v>
      </c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9"/>
      <c r="EX71" s="112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53"/>
    </row>
    <row r="72" spans="1:166" ht="15" customHeight="1">
      <c r="A72" s="260" t="s">
        <v>202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2"/>
      <c r="AK72" s="124" t="s">
        <v>174</v>
      </c>
      <c r="AL72" s="124"/>
      <c r="AM72" s="124"/>
      <c r="AN72" s="124"/>
      <c r="AO72" s="124"/>
      <c r="AP72" s="125"/>
      <c r="AQ72" s="263" t="s">
        <v>142</v>
      </c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5"/>
      <c r="BC72" s="266">
        <f t="shared" si="3"/>
        <v>20300</v>
      </c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70">
        <v>20300</v>
      </c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2"/>
      <c r="CH72" s="267">
        <f>13000+2190+5110</f>
        <v>20300</v>
      </c>
      <c r="CI72" s="268"/>
      <c r="CJ72" s="268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9"/>
      <c r="CX72" s="270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2"/>
      <c r="DK72" s="270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2"/>
      <c r="DX72" s="257">
        <f>CH72+CX72</f>
        <v>20300</v>
      </c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9"/>
      <c r="EK72" s="257">
        <f t="shared" si="2"/>
        <v>0</v>
      </c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9"/>
      <c r="EX72" s="47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7"/>
    </row>
    <row r="73" spans="1:166" ht="15" customHeight="1">
      <c r="A73" s="260" t="s">
        <v>194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2"/>
      <c r="AK73" s="124"/>
      <c r="AL73" s="124"/>
      <c r="AM73" s="124"/>
      <c r="AN73" s="124"/>
      <c r="AO73" s="124"/>
      <c r="AP73" s="125"/>
      <c r="AQ73" s="263" t="s">
        <v>179</v>
      </c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5"/>
      <c r="BC73" s="266">
        <f>BU73</f>
        <v>1116940.87</v>
      </c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70">
        <f>269800+834400+12740.87</f>
        <v>1116940.87</v>
      </c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2"/>
      <c r="CH73" s="267">
        <f>20758.82+122017.13+127023.79+92677.58+21695.31+332759.61+1039.36+87460.07+47508.6+1052.8+95174.17+21371.81+113406.2+20254.75+12740.87</f>
        <v>1116940.87</v>
      </c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9"/>
      <c r="CX73" s="270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2"/>
      <c r="DK73" s="270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2"/>
      <c r="DX73" s="257">
        <f>CH73+CX73</f>
        <v>1116940.87</v>
      </c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9"/>
      <c r="EK73" s="257">
        <f t="shared" si="2"/>
        <v>0</v>
      </c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9"/>
      <c r="EX73" s="112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53"/>
    </row>
    <row r="74" spans="1:166" ht="15" customHeight="1">
      <c r="A74" s="260" t="s">
        <v>194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2"/>
      <c r="AK74" s="124" t="s">
        <v>174</v>
      </c>
      <c r="AL74" s="124"/>
      <c r="AM74" s="124"/>
      <c r="AN74" s="124"/>
      <c r="AO74" s="124"/>
      <c r="AP74" s="125"/>
      <c r="AQ74" s="263" t="s">
        <v>180</v>
      </c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5"/>
      <c r="BC74" s="266">
        <f t="shared" si="3"/>
        <v>320759.13</v>
      </c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70">
        <f>81500+252000-12740.87</f>
        <v>320759.13</v>
      </c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2"/>
      <c r="CH74" s="267">
        <f>1059+37383+43038+27989+95940+36786+31538.38+36795+5529.54+4701.21</f>
        <v>320759.13</v>
      </c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9"/>
      <c r="CX74" s="270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2"/>
      <c r="DK74" s="270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2"/>
      <c r="DX74" s="257">
        <f>CH74+CX74</f>
        <v>320759.13</v>
      </c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9"/>
      <c r="EK74" s="257">
        <f>BU74-CH74</f>
        <v>0</v>
      </c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9"/>
      <c r="EX74" s="112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53"/>
    </row>
    <row r="75" spans="1:170" ht="15" customHeight="1">
      <c r="A75" s="260" t="s">
        <v>191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2"/>
      <c r="AK75" s="123"/>
      <c r="AL75" s="113"/>
      <c r="AM75" s="113"/>
      <c r="AN75" s="113"/>
      <c r="AO75" s="113"/>
      <c r="AP75" s="122"/>
      <c r="AQ75" s="263" t="s">
        <v>146</v>
      </c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5"/>
      <c r="BC75" s="266">
        <f>BU75</f>
        <v>300000</v>
      </c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70">
        <v>300000</v>
      </c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2"/>
      <c r="CH75" s="292">
        <v>298000</v>
      </c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315" t="s">
        <v>174</v>
      </c>
      <c r="CY75" s="316"/>
      <c r="CZ75" s="316"/>
      <c r="DA75" s="316"/>
      <c r="DB75" s="316"/>
      <c r="DC75" s="316"/>
      <c r="DD75" s="316"/>
      <c r="DE75" s="316"/>
      <c r="DF75" s="316"/>
      <c r="DG75" s="316"/>
      <c r="DH75" s="316"/>
      <c r="DI75" s="316"/>
      <c r="DJ75" s="316"/>
      <c r="DK75" s="316"/>
      <c r="DL75" s="316"/>
      <c r="DM75" s="316"/>
      <c r="DN75" s="316"/>
      <c r="DO75" s="316"/>
      <c r="DP75" s="69"/>
      <c r="DQ75" s="69"/>
      <c r="DR75" s="69"/>
      <c r="DS75" s="69" t="s">
        <v>174</v>
      </c>
      <c r="DT75" s="69"/>
      <c r="DU75" s="69"/>
      <c r="DV75" s="69"/>
      <c r="DW75" s="70"/>
      <c r="DX75" s="257">
        <v>298000</v>
      </c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9"/>
      <c r="EK75" s="285">
        <f t="shared" si="0"/>
        <v>2000</v>
      </c>
      <c r="EL75" s="293"/>
      <c r="EM75" s="293"/>
      <c r="EN75" s="293"/>
      <c r="EO75" s="293"/>
      <c r="EP75" s="293"/>
      <c r="EQ75" s="293"/>
      <c r="ER75" s="293"/>
      <c r="ES75" s="293"/>
      <c r="ET75" s="293"/>
      <c r="EU75" s="293"/>
      <c r="EV75" s="293"/>
      <c r="EW75" s="293"/>
      <c r="EX75" s="47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9"/>
      <c r="FN75" s="1" t="s">
        <v>174</v>
      </c>
    </row>
    <row r="76" spans="1:166" ht="15" customHeight="1">
      <c r="A76" s="260" t="s">
        <v>182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2"/>
      <c r="AK76" s="123"/>
      <c r="AL76" s="113"/>
      <c r="AM76" s="113"/>
      <c r="AN76" s="113"/>
      <c r="AO76" s="113"/>
      <c r="AP76" s="122"/>
      <c r="AQ76" s="71"/>
      <c r="AR76" s="263" t="s">
        <v>148</v>
      </c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5"/>
      <c r="BD76" s="72"/>
      <c r="BE76" s="305">
        <v>44000</v>
      </c>
      <c r="BF76" s="306"/>
      <c r="BG76" s="306"/>
      <c r="BH76" s="306"/>
      <c r="BI76" s="306"/>
      <c r="BJ76" s="306"/>
      <c r="BK76" s="306"/>
      <c r="BL76" s="306"/>
      <c r="BM76" s="306"/>
      <c r="BN76" s="306"/>
      <c r="BO76" s="306"/>
      <c r="BP76" s="306"/>
      <c r="BQ76" s="306"/>
      <c r="BR76" s="306"/>
      <c r="BS76" s="306"/>
      <c r="BT76" s="307"/>
      <c r="BU76" s="270">
        <v>44000</v>
      </c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2"/>
      <c r="CH76" s="292">
        <v>44000</v>
      </c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70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69"/>
      <c r="DQ76" s="69"/>
      <c r="DR76" s="69"/>
      <c r="DS76" s="69"/>
      <c r="DT76" s="69"/>
      <c r="DU76" s="69"/>
      <c r="DV76" s="69"/>
      <c r="DW76" s="70"/>
      <c r="DX76" s="257">
        <f>CH76+CX76</f>
        <v>44000</v>
      </c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9"/>
      <c r="EK76" s="285">
        <f t="shared" si="0"/>
        <v>0</v>
      </c>
      <c r="EL76" s="293"/>
      <c r="EM76" s="293"/>
      <c r="EN76" s="293"/>
      <c r="EO76" s="293"/>
      <c r="EP76" s="293"/>
      <c r="EQ76" s="293"/>
      <c r="ER76" s="293"/>
      <c r="ES76" s="293"/>
      <c r="ET76" s="293"/>
      <c r="EU76" s="293"/>
      <c r="EV76" s="293"/>
      <c r="EW76" s="293"/>
      <c r="EX76" s="47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9"/>
    </row>
    <row r="77" spans="1:166" ht="15" customHeight="1">
      <c r="A77" s="260" t="s">
        <v>184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2"/>
      <c r="AK77" s="125"/>
      <c r="AL77" s="130"/>
      <c r="AM77" s="130"/>
      <c r="AN77" s="130"/>
      <c r="AO77" s="130"/>
      <c r="AP77" s="130"/>
      <c r="AQ77" s="284" t="s">
        <v>144</v>
      </c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66">
        <f>2200-400</f>
        <v>1800</v>
      </c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70">
        <f>2200-400</f>
        <v>1800</v>
      </c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2"/>
      <c r="CH77" s="292">
        <f>900+500+400</f>
        <v>1800</v>
      </c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321"/>
      <c r="CY77" s="321"/>
      <c r="CZ77" s="321"/>
      <c r="DA77" s="321"/>
      <c r="DB77" s="321"/>
      <c r="DC77" s="321"/>
      <c r="DD77" s="321"/>
      <c r="DE77" s="321"/>
      <c r="DF77" s="321"/>
      <c r="DG77" s="321"/>
      <c r="DH77" s="321"/>
      <c r="DI77" s="321"/>
      <c r="DJ77" s="321"/>
      <c r="DK77" s="321" t="s">
        <v>174</v>
      </c>
      <c r="DL77" s="321"/>
      <c r="DM77" s="321"/>
      <c r="DN77" s="321"/>
      <c r="DO77" s="321"/>
      <c r="DP77" s="321"/>
      <c r="DQ77" s="321"/>
      <c r="DR77" s="321"/>
      <c r="DS77" s="321"/>
      <c r="DT77" s="321"/>
      <c r="DU77" s="321"/>
      <c r="DV77" s="321"/>
      <c r="DW77" s="321"/>
      <c r="DX77" s="257">
        <f>CH77+CX77</f>
        <v>1800</v>
      </c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9"/>
      <c r="EK77" s="303">
        <f>BU77-CH77</f>
        <v>0</v>
      </c>
      <c r="EL77" s="304"/>
      <c r="EM77" s="304"/>
      <c r="EN77" s="304"/>
      <c r="EO77" s="304"/>
      <c r="EP77" s="304"/>
      <c r="EQ77" s="304"/>
      <c r="ER77" s="304"/>
      <c r="ES77" s="304"/>
      <c r="ET77" s="304"/>
      <c r="EU77" s="304"/>
      <c r="EV77" s="304"/>
      <c r="EW77" s="304"/>
      <c r="EX77" s="106" t="s">
        <v>174</v>
      </c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7"/>
    </row>
    <row r="78" spans="1:166" ht="15" customHeight="1">
      <c r="A78" s="260" t="s">
        <v>184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2"/>
      <c r="AK78" s="125"/>
      <c r="AL78" s="130"/>
      <c r="AM78" s="130"/>
      <c r="AN78" s="130"/>
      <c r="AO78" s="130"/>
      <c r="AP78" s="130"/>
      <c r="AQ78" s="284" t="s">
        <v>156</v>
      </c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66">
        <f>4800+400</f>
        <v>5200</v>
      </c>
      <c r="BD78" s="266"/>
      <c r="BE78" s="266"/>
      <c r="BF78" s="266"/>
      <c r="BG78" s="266"/>
      <c r="BH78" s="266"/>
      <c r="BI78" s="266"/>
      <c r="BJ78" s="266"/>
      <c r="BK78" s="266"/>
      <c r="BL78" s="266"/>
      <c r="BM78" s="266"/>
      <c r="BN78" s="266"/>
      <c r="BO78" s="266"/>
      <c r="BP78" s="266"/>
      <c r="BQ78" s="266"/>
      <c r="BR78" s="266"/>
      <c r="BS78" s="266"/>
      <c r="BT78" s="266"/>
      <c r="BU78" s="270">
        <f>4800+400</f>
        <v>5200</v>
      </c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2"/>
      <c r="CH78" s="292">
        <f>1070+700+700+1400+1330</f>
        <v>5200</v>
      </c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321"/>
      <c r="CY78" s="321"/>
      <c r="CZ78" s="321"/>
      <c r="DA78" s="321"/>
      <c r="DB78" s="321"/>
      <c r="DC78" s="321"/>
      <c r="DD78" s="321"/>
      <c r="DE78" s="321"/>
      <c r="DF78" s="321"/>
      <c r="DG78" s="321"/>
      <c r="DH78" s="321"/>
      <c r="DI78" s="321"/>
      <c r="DJ78" s="321"/>
      <c r="DK78" s="321"/>
      <c r="DL78" s="321"/>
      <c r="DM78" s="321"/>
      <c r="DN78" s="321"/>
      <c r="DO78" s="321"/>
      <c r="DP78" s="321"/>
      <c r="DQ78" s="321"/>
      <c r="DR78" s="321"/>
      <c r="DS78" s="321"/>
      <c r="DT78" s="321"/>
      <c r="DU78" s="321"/>
      <c r="DV78" s="321"/>
      <c r="DW78" s="321"/>
      <c r="DX78" s="257">
        <f>CH78+CX78</f>
        <v>5200</v>
      </c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8"/>
      <c r="EJ78" s="259"/>
      <c r="EK78" s="303">
        <f t="shared" si="0"/>
        <v>0</v>
      </c>
      <c r="EL78" s="304"/>
      <c r="EM78" s="304"/>
      <c r="EN78" s="304"/>
      <c r="EO78" s="304"/>
      <c r="EP78" s="304"/>
      <c r="EQ78" s="304"/>
      <c r="ER78" s="304"/>
      <c r="ES78" s="304"/>
      <c r="ET78" s="304"/>
      <c r="EU78" s="304"/>
      <c r="EV78" s="304"/>
      <c r="EW78" s="304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7"/>
    </row>
    <row r="79" spans="1:166" ht="15" customHeight="1">
      <c r="A79" s="317" t="s">
        <v>167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9"/>
      <c r="AK79" s="123"/>
      <c r="AL79" s="124"/>
      <c r="AM79" s="124"/>
      <c r="AN79" s="124"/>
      <c r="AO79" s="124"/>
      <c r="AP79" s="125"/>
      <c r="AQ79" s="94"/>
      <c r="AR79" s="263" t="s">
        <v>207</v>
      </c>
      <c r="AS79" s="264"/>
      <c r="AT79" s="264"/>
      <c r="AU79" s="264"/>
      <c r="AV79" s="264"/>
      <c r="AW79" s="264"/>
      <c r="AX79" s="264"/>
      <c r="AY79" s="264"/>
      <c r="AZ79" s="264"/>
      <c r="BA79" s="264"/>
      <c r="BB79" s="265"/>
      <c r="BC79" s="95"/>
      <c r="BD79" s="320">
        <f>27553+1500</f>
        <v>29053</v>
      </c>
      <c r="BE79" s="320"/>
      <c r="BF79" s="320"/>
      <c r="BG79" s="320"/>
      <c r="BH79" s="320"/>
      <c r="BI79" s="320"/>
      <c r="BJ79" s="320"/>
      <c r="BK79" s="320"/>
      <c r="BL79" s="96"/>
      <c r="BM79" s="96"/>
      <c r="BN79" s="96"/>
      <c r="BO79" s="96"/>
      <c r="BP79" s="96"/>
      <c r="BQ79" s="96"/>
      <c r="BR79" s="96"/>
      <c r="BS79" s="96"/>
      <c r="BT79" s="97"/>
      <c r="BU79" s="270">
        <f>27553+1500</f>
        <v>29053</v>
      </c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2"/>
      <c r="CH79" s="267">
        <f>566.74+366.74+27553+349.06-275.06</f>
        <v>28560.48</v>
      </c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9"/>
      <c r="CX79" s="270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2"/>
      <c r="DP79" s="98"/>
      <c r="DQ79" s="98"/>
      <c r="DR79" s="98"/>
      <c r="DS79" s="98"/>
      <c r="DT79" s="98"/>
      <c r="DU79" s="98"/>
      <c r="DV79" s="98"/>
      <c r="DW79" s="98"/>
      <c r="DX79" s="257">
        <f>CH79+CX79</f>
        <v>28560.48</v>
      </c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9"/>
      <c r="EK79" s="303">
        <f>BU79-CH79</f>
        <v>492.52000000000044</v>
      </c>
      <c r="EL79" s="304"/>
      <c r="EM79" s="304"/>
      <c r="EN79" s="304"/>
      <c r="EO79" s="304"/>
      <c r="EP79" s="304"/>
      <c r="EQ79" s="304"/>
      <c r="ER79" s="304"/>
      <c r="ES79" s="304"/>
      <c r="ET79" s="304"/>
      <c r="EU79" s="304"/>
      <c r="EV79" s="304"/>
      <c r="EW79" s="304"/>
      <c r="EX79" s="112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53"/>
    </row>
    <row r="80" spans="1:166" ht="15" customHeight="1">
      <c r="A80" s="317" t="s">
        <v>167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9"/>
      <c r="AK80" s="123"/>
      <c r="AL80" s="124"/>
      <c r="AM80" s="124"/>
      <c r="AN80" s="124"/>
      <c r="AO80" s="124"/>
      <c r="AP80" s="125"/>
      <c r="AQ80" s="94"/>
      <c r="AR80" s="263" t="s">
        <v>208</v>
      </c>
      <c r="AS80" s="264"/>
      <c r="AT80" s="264"/>
      <c r="AU80" s="264"/>
      <c r="AV80" s="264"/>
      <c r="AW80" s="264"/>
      <c r="AX80" s="264"/>
      <c r="AY80" s="264"/>
      <c r="AZ80" s="264"/>
      <c r="BA80" s="264"/>
      <c r="BB80" s="265"/>
      <c r="BC80" s="95"/>
      <c r="BD80" s="320">
        <v>4700</v>
      </c>
      <c r="BE80" s="320"/>
      <c r="BF80" s="320"/>
      <c r="BG80" s="320"/>
      <c r="BH80" s="320"/>
      <c r="BI80" s="320"/>
      <c r="BJ80" s="320"/>
      <c r="BK80" s="320"/>
      <c r="BL80" s="96"/>
      <c r="BM80" s="96"/>
      <c r="BN80" s="96"/>
      <c r="BO80" s="96"/>
      <c r="BP80" s="96"/>
      <c r="BQ80" s="96"/>
      <c r="BR80" s="96"/>
      <c r="BS80" s="96"/>
      <c r="BT80" s="97"/>
      <c r="BU80" s="270">
        <v>4700</v>
      </c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2"/>
      <c r="CH80" s="267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9"/>
      <c r="CX80" s="270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2"/>
      <c r="DP80" s="98"/>
      <c r="DQ80" s="98"/>
      <c r="DR80" s="98"/>
      <c r="DS80" s="98"/>
      <c r="DT80" s="98"/>
      <c r="DU80" s="98"/>
      <c r="DV80" s="98"/>
      <c r="DW80" s="98"/>
      <c r="DX80" s="257">
        <v>0</v>
      </c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99"/>
      <c r="EK80" s="303">
        <f>BU80-CH80</f>
        <v>4700</v>
      </c>
      <c r="EL80" s="304"/>
      <c r="EM80" s="304"/>
      <c r="EN80" s="304"/>
      <c r="EO80" s="304"/>
      <c r="EP80" s="304"/>
      <c r="EQ80" s="304"/>
      <c r="ER80" s="304"/>
      <c r="ES80" s="304"/>
      <c r="ET80" s="304"/>
      <c r="EU80" s="304"/>
      <c r="EV80" s="304"/>
      <c r="EW80" s="304"/>
      <c r="EX80" s="112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53"/>
    </row>
    <row r="81" spans="1:166" ht="26.25" customHeight="1" thickBot="1">
      <c r="A81" s="395" t="s">
        <v>32</v>
      </c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7"/>
      <c r="AK81" s="139" t="s">
        <v>33</v>
      </c>
      <c r="AL81" s="136"/>
      <c r="AM81" s="136"/>
      <c r="AN81" s="136"/>
      <c r="AO81" s="136"/>
      <c r="AP81" s="136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9">
        <f>-BC50</f>
        <v>-12395800.000000002</v>
      </c>
      <c r="BD81" s="393"/>
      <c r="BE81" s="393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3"/>
      <c r="BQ81" s="393"/>
      <c r="BR81" s="393"/>
      <c r="BS81" s="393"/>
      <c r="BT81" s="394"/>
      <c r="BU81" s="313">
        <f>-SUM(BU52:BU80)</f>
        <v>-12395800.000000002</v>
      </c>
      <c r="BV81" s="314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3">
        <f>CF15-CH50</f>
        <v>-10900876.190000001</v>
      </c>
      <c r="CI81" s="313"/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08"/>
      <c r="CY81" s="308"/>
      <c r="CZ81" s="308"/>
      <c r="DA81" s="308"/>
      <c r="DB81" s="308"/>
      <c r="DC81" s="308"/>
      <c r="DD81" s="308"/>
      <c r="DE81" s="308"/>
      <c r="DF81" s="308"/>
      <c r="DG81" s="308"/>
      <c r="DH81" s="308"/>
      <c r="DI81" s="308"/>
      <c r="DJ81" s="308"/>
      <c r="DK81" s="308"/>
      <c r="DL81" s="308"/>
      <c r="DM81" s="308"/>
      <c r="DN81" s="308"/>
      <c r="DO81" s="308"/>
      <c r="DP81" s="308"/>
      <c r="DQ81" s="308"/>
      <c r="DR81" s="308"/>
      <c r="DS81" s="308"/>
      <c r="DT81" s="308"/>
      <c r="DU81" s="308"/>
      <c r="DV81" s="308"/>
      <c r="DW81" s="308"/>
      <c r="DX81" s="312">
        <f>CH81</f>
        <v>-10900876.190000001</v>
      </c>
      <c r="DY81" s="312"/>
      <c r="DZ81" s="312"/>
      <c r="EA81" s="312"/>
      <c r="EB81" s="312"/>
      <c r="EC81" s="312"/>
      <c r="ED81" s="312"/>
      <c r="EE81" s="312"/>
      <c r="EF81" s="312"/>
      <c r="EG81" s="312"/>
      <c r="EH81" s="312"/>
      <c r="EI81" s="312"/>
      <c r="EJ81" s="312"/>
      <c r="EK81" s="313">
        <f>SUM(EK52:EK80)</f>
        <v>114235.46000000006</v>
      </c>
      <c r="EL81" s="313"/>
      <c r="EM81" s="313"/>
      <c r="EN81" s="313"/>
      <c r="EO81" s="313"/>
      <c r="EP81" s="313"/>
      <c r="EQ81" s="313"/>
      <c r="ER81" s="313"/>
      <c r="ES81" s="313"/>
      <c r="ET81" s="313"/>
      <c r="EU81" s="313"/>
      <c r="EV81" s="313"/>
      <c r="EW81" s="313"/>
      <c r="EX81" s="231"/>
      <c r="EY81" s="231"/>
      <c r="EZ81" s="231"/>
      <c r="FA81" s="231"/>
      <c r="FB81" s="231"/>
      <c r="FC81" s="231"/>
      <c r="FD81" s="231"/>
      <c r="FE81" s="231"/>
      <c r="FF81" s="231"/>
      <c r="FG81" s="231"/>
      <c r="FH81" s="231"/>
      <c r="FI81" s="231"/>
      <c r="FJ81" s="232"/>
    </row>
    <row r="82" spans="1:166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 t="e">
        <f>'свод сдавать'!сдавать</f>
        <v>#NAME?</v>
      </c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</row>
    <row r="83" spans="1:166" ht="9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</row>
    <row r="84" spans="56:166" ht="12.75">
      <c r="BD84" s="4" t="s">
        <v>34</v>
      </c>
      <c r="BT84" s="4"/>
      <c r="FJ84" s="3" t="s">
        <v>35</v>
      </c>
    </row>
    <row r="85" spans="1:166" ht="6.75" customHeight="1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6"/>
      <c r="DT85" s="236"/>
      <c r="DU85" s="236"/>
      <c r="DV85" s="236"/>
      <c r="DW85" s="236"/>
      <c r="DX85" s="236"/>
      <c r="DY85" s="236"/>
      <c r="DZ85" s="236"/>
      <c r="EA85" s="236"/>
      <c r="EB85" s="236"/>
      <c r="EC85" s="236"/>
      <c r="ED85" s="236"/>
      <c r="EE85" s="236"/>
      <c r="EF85" s="236"/>
      <c r="EG85" s="236"/>
      <c r="EH85" s="236"/>
      <c r="EI85" s="236"/>
      <c r="EJ85" s="236"/>
      <c r="EK85" s="236"/>
      <c r="EL85" s="236"/>
      <c r="EM85" s="236"/>
      <c r="EN85" s="236"/>
      <c r="EO85" s="236"/>
      <c r="EP85" s="236"/>
      <c r="EQ85" s="236"/>
      <c r="ER85" s="236"/>
      <c r="ES85" s="236"/>
      <c r="ET85" s="236"/>
      <c r="EU85" s="236"/>
      <c r="EV85" s="236"/>
      <c r="EW85" s="236"/>
      <c r="EX85" s="236"/>
      <c r="EY85" s="236"/>
      <c r="EZ85" s="236"/>
      <c r="FA85" s="236"/>
      <c r="FB85" s="236"/>
      <c r="FC85" s="236"/>
      <c r="FD85" s="236"/>
      <c r="FE85" s="236"/>
      <c r="FF85" s="236"/>
      <c r="FG85" s="236"/>
      <c r="FH85" s="236"/>
      <c r="FI85" s="236"/>
      <c r="FJ85" s="236"/>
    </row>
    <row r="86" spans="1:166" ht="11.25" customHeight="1">
      <c r="A86" s="325" t="s">
        <v>12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7"/>
      <c r="AP86" s="326" t="s">
        <v>13</v>
      </c>
      <c r="AQ86" s="326"/>
      <c r="AR86" s="326"/>
      <c r="AS86" s="326"/>
      <c r="AT86" s="326"/>
      <c r="AU86" s="327"/>
      <c r="AV86" s="325" t="s">
        <v>36</v>
      </c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7"/>
      <c r="BL86" s="325" t="s">
        <v>37</v>
      </c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7"/>
      <c r="CF86" s="331" t="s">
        <v>16</v>
      </c>
      <c r="CG86" s="332"/>
      <c r="CH86" s="332"/>
      <c r="CI86" s="332"/>
      <c r="CJ86" s="332"/>
      <c r="CK86" s="332"/>
      <c r="CL86" s="332"/>
      <c r="CM86" s="332"/>
      <c r="CN86" s="332"/>
      <c r="CO86" s="332"/>
      <c r="CP86" s="332"/>
      <c r="CQ86" s="332"/>
      <c r="CR86" s="332"/>
      <c r="CS86" s="332"/>
      <c r="CT86" s="332"/>
      <c r="CU86" s="332"/>
      <c r="CV86" s="332"/>
      <c r="CW86" s="332"/>
      <c r="CX86" s="332"/>
      <c r="CY86" s="332"/>
      <c r="CZ86" s="332"/>
      <c r="DA86" s="332"/>
      <c r="DB86" s="332"/>
      <c r="DC86" s="332"/>
      <c r="DD86" s="332"/>
      <c r="DE86" s="332"/>
      <c r="DF86" s="332"/>
      <c r="DG86" s="332"/>
      <c r="DH86" s="332"/>
      <c r="DI86" s="332"/>
      <c r="DJ86" s="332"/>
      <c r="DK86" s="332"/>
      <c r="DL86" s="332"/>
      <c r="DM86" s="332"/>
      <c r="DN86" s="332"/>
      <c r="DO86" s="332"/>
      <c r="DP86" s="332"/>
      <c r="DQ86" s="332"/>
      <c r="DR86" s="332"/>
      <c r="DS86" s="332"/>
      <c r="DT86" s="332"/>
      <c r="DU86" s="332"/>
      <c r="DV86" s="332"/>
      <c r="DW86" s="332"/>
      <c r="DX86" s="332"/>
      <c r="DY86" s="332"/>
      <c r="DZ86" s="332"/>
      <c r="EA86" s="332"/>
      <c r="EB86" s="332"/>
      <c r="EC86" s="332"/>
      <c r="ED86" s="332"/>
      <c r="EE86" s="332"/>
      <c r="EF86" s="332"/>
      <c r="EG86" s="332"/>
      <c r="EH86" s="332"/>
      <c r="EI86" s="332"/>
      <c r="EJ86" s="332"/>
      <c r="EK86" s="332"/>
      <c r="EL86" s="332"/>
      <c r="EM86" s="332"/>
      <c r="EN86" s="332"/>
      <c r="EO86" s="332"/>
      <c r="EP86" s="332"/>
      <c r="EQ86" s="332"/>
      <c r="ER86" s="332"/>
      <c r="ES86" s="333"/>
      <c r="ET86" s="325" t="s">
        <v>17</v>
      </c>
      <c r="EU86" s="326"/>
      <c r="EV86" s="326"/>
      <c r="EW86" s="326"/>
      <c r="EX86" s="326"/>
      <c r="EY86" s="326"/>
      <c r="EZ86" s="326"/>
      <c r="FA86" s="326"/>
      <c r="FB86" s="326"/>
      <c r="FC86" s="326"/>
      <c r="FD86" s="326"/>
      <c r="FE86" s="326"/>
      <c r="FF86" s="326"/>
      <c r="FG86" s="326"/>
      <c r="FH86" s="326"/>
      <c r="FI86" s="326"/>
      <c r="FJ86" s="327"/>
    </row>
    <row r="87" spans="1:166" ht="69.75" customHeight="1">
      <c r="A87" s="328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30"/>
      <c r="AP87" s="329"/>
      <c r="AQ87" s="329"/>
      <c r="AR87" s="329"/>
      <c r="AS87" s="329"/>
      <c r="AT87" s="329"/>
      <c r="AU87" s="330"/>
      <c r="AV87" s="328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  <c r="BI87" s="329"/>
      <c r="BJ87" s="329"/>
      <c r="BK87" s="330"/>
      <c r="BL87" s="328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  <c r="CC87" s="329"/>
      <c r="CD87" s="329"/>
      <c r="CE87" s="330"/>
      <c r="CF87" s="332" t="s">
        <v>38</v>
      </c>
      <c r="CG87" s="332"/>
      <c r="CH87" s="332"/>
      <c r="CI87" s="332"/>
      <c r="CJ87" s="332"/>
      <c r="CK87" s="332"/>
      <c r="CL87" s="332"/>
      <c r="CM87" s="332"/>
      <c r="CN87" s="332"/>
      <c r="CO87" s="332"/>
      <c r="CP87" s="332"/>
      <c r="CQ87" s="332"/>
      <c r="CR87" s="332"/>
      <c r="CS87" s="332"/>
      <c r="CT87" s="332"/>
      <c r="CU87" s="332"/>
      <c r="CV87" s="333"/>
      <c r="CW87" s="331" t="s">
        <v>19</v>
      </c>
      <c r="CX87" s="332"/>
      <c r="CY87" s="332"/>
      <c r="CZ87" s="332"/>
      <c r="DA87" s="332"/>
      <c r="DB87" s="332"/>
      <c r="DC87" s="332"/>
      <c r="DD87" s="332"/>
      <c r="DE87" s="332"/>
      <c r="DF87" s="332"/>
      <c r="DG87" s="332"/>
      <c r="DH87" s="332"/>
      <c r="DI87" s="332"/>
      <c r="DJ87" s="332"/>
      <c r="DK87" s="332"/>
      <c r="DL87" s="332"/>
      <c r="DM87" s="333"/>
      <c r="DN87" s="331" t="s">
        <v>20</v>
      </c>
      <c r="DO87" s="332"/>
      <c r="DP87" s="332"/>
      <c r="DQ87" s="332"/>
      <c r="DR87" s="332"/>
      <c r="DS87" s="332"/>
      <c r="DT87" s="332"/>
      <c r="DU87" s="332"/>
      <c r="DV87" s="332"/>
      <c r="DW87" s="332"/>
      <c r="DX87" s="332"/>
      <c r="DY87" s="332"/>
      <c r="DZ87" s="332"/>
      <c r="EA87" s="332"/>
      <c r="EB87" s="332"/>
      <c r="EC87" s="332"/>
      <c r="ED87" s="333"/>
      <c r="EE87" s="331" t="s">
        <v>58</v>
      </c>
      <c r="EF87" s="332"/>
      <c r="EG87" s="332"/>
      <c r="EH87" s="332"/>
      <c r="EI87" s="332"/>
      <c r="EJ87" s="332"/>
      <c r="EK87" s="332"/>
      <c r="EL87" s="332"/>
      <c r="EM87" s="332"/>
      <c r="EN87" s="332"/>
      <c r="EO87" s="332"/>
      <c r="EP87" s="332"/>
      <c r="EQ87" s="332"/>
      <c r="ER87" s="332"/>
      <c r="ES87" s="333"/>
      <c r="ET87" s="328"/>
      <c r="EU87" s="329"/>
      <c r="EV87" s="329"/>
      <c r="EW87" s="329"/>
      <c r="EX87" s="329"/>
      <c r="EY87" s="329"/>
      <c r="EZ87" s="329"/>
      <c r="FA87" s="329"/>
      <c r="FB87" s="329"/>
      <c r="FC87" s="329"/>
      <c r="FD87" s="329"/>
      <c r="FE87" s="329"/>
      <c r="FF87" s="329"/>
      <c r="FG87" s="329"/>
      <c r="FH87" s="329"/>
      <c r="FI87" s="329"/>
      <c r="FJ87" s="330"/>
    </row>
    <row r="88" spans="1:166" ht="12" thickBot="1">
      <c r="A88" s="283">
        <v>1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20"/>
      <c r="AP88" s="206">
        <v>2</v>
      </c>
      <c r="AQ88" s="206"/>
      <c r="AR88" s="206"/>
      <c r="AS88" s="206"/>
      <c r="AT88" s="206"/>
      <c r="AU88" s="216"/>
      <c r="AV88" s="205">
        <v>3</v>
      </c>
      <c r="AW88" s="206"/>
      <c r="AX88" s="206"/>
      <c r="AY88" s="206"/>
      <c r="AZ88" s="206"/>
      <c r="BA88" s="206"/>
      <c r="BB88" s="206"/>
      <c r="BC88" s="206"/>
      <c r="BD88" s="206"/>
      <c r="BE88" s="219"/>
      <c r="BF88" s="219"/>
      <c r="BG88" s="219"/>
      <c r="BH88" s="219"/>
      <c r="BI88" s="219"/>
      <c r="BJ88" s="219"/>
      <c r="BK88" s="220"/>
      <c r="BL88" s="205">
        <v>4</v>
      </c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16"/>
      <c r="CF88" s="205">
        <v>5</v>
      </c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16"/>
      <c r="CW88" s="205">
        <v>6</v>
      </c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16"/>
      <c r="DN88" s="205">
        <v>7</v>
      </c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16"/>
      <c r="EE88" s="205">
        <v>8</v>
      </c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206"/>
      <c r="ER88" s="206"/>
      <c r="ES88" s="216"/>
      <c r="ET88" s="283">
        <v>9</v>
      </c>
      <c r="EU88" s="219"/>
      <c r="EV88" s="219"/>
      <c r="EW88" s="219"/>
      <c r="EX88" s="219"/>
      <c r="EY88" s="219"/>
      <c r="EZ88" s="219"/>
      <c r="FA88" s="219"/>
      <c r="FB88" s="219"/>
      <c r="FC88" s="219"/>
      <c r="FD88" s="219"/>
      <c r="FE88" s="219"/>
      <c r="FF88" s="219"/>
      <c r="FG88" s="219"/>
      <c r="FH88" s="219"/>
      <c r="FI88" s="219"/>
      <c r="FJ88" s="220"/>
    </row>
    <row r="89" spans="1:166" ht="23.25" customHeight="1">
      <c r="A89" s="398" t="s">
        <v>39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400"/>
      <c r="AP89" s="401" t="s">
        <v>40</v>
      </c>
      <c r="AQ89" s="402"/>
      <c r="AR89" s="402"/>
      <c r="AS89" s="402"/>
      <c r="AT89" s="402"/>
      <c r="AU89" s="402"/>
      <c r="AV89" s="403"/>
      <c r="AW89" s="403"/>
      <c r="AX89" s="403"/>
      <c r="AY89" s="403"/>
      <c r="AZ89" s="403"/>
      <c r="BA89" s="403"/>
      <c r="BB89" s="403"/>
      <c r="BC89" s="403"/>
      <c r="BD89" s="403"/>
      <c r="BE89" s="404"/>
      <c r="BF89" s="405"/>
      <c r="BG89" s="405"/>
      <c r="BH89" s="405"/>
      <c r="BI89" s="405"/>
      <c r="BJ89" s="405"/>
      <c r="BK89" s="406"/>
      <c r="BL89" s="281">
        <f>BC81</f>
        <v>-12395800.000000002</v>
      </c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407">
        <f>-CH81</f>
        <v>10900876.190000001</v>
      </c>
      <c r="CG89" s="407"/>
      <c r="CH89" s="407"/>
      <c r="CI89" s="407"/>
      <c r="CJ89" s="407"/>
      <c r="CK89" s="407"/>
      <c r="CL89" s="407"/>
      <c r="CM89" s="407"/>
      <c r="CN89" s="407"/>
      <c r="CO89" s="407"/>
      <c r="CP89" s="407"/>
      <c r="CQ89" s="407"/>
      <c r="CR89" s="407"/>
      <c r="CS89" s="407"/>
      <c r="CT89" s="407"/>
      <c r="CU89" s="407"/>
      <c r="CV89" s="407"/>
      <c r="CW89" s="408"/>
      <c r="CX89" s="409"/>
      <c r="CY89" s="409"/>
      <c r="CZ89" s="409"/>
      <c r="DA89" s="409"/>
      <c r="DB89" s="409"/>
      <c r="DC89" s="409"/>
      <c r="DD89" s="409"/>
      <c r="DE89" s="409"/>
      <c r="DF89" s="409"/>
      <c r="DG89" s="409"/>
      <c r="DH89" s="409"/>
      <c r="DI89" s="409"/>
      <c r="DJ89" s="409"/>
      <c r="DK89" s="409"/>
      <c r="DL89" s="409"/>
      <c r="DM89" s="409"/>
      <c r="DN89" s="408"/>
      <c r="DO89" s="409"/>
      <c r="DP89" s="409"/>
      <c r="DQ89" s="409"/>
      <c r="DR89" s="409"/>
      <c r="DS89" s="409"/>
      <c r="DT89" s="409"/>
      <c r="DU89" s="409"/>
      <c r="DV89" s="409"/>
      <c r="DW89" s="409"/>
      <c r="DX89" s="409"/>
      <c r="DY89" s="409"/>
      <c r="DZ89" s="409"/>
      <c r="EA89" s="409"/>
      <c r="EB89" s="409"/>
      <c r="EC89" s="409"/>
      <c r="ED89" s="409"/>
      <c r="EE89" s="281">
        <f>-1*DX81</f>
        <v>10900876.190000001</v>
      </c>
      <c r="EF89" s="282"/>
      <c r="EG89" s="282"/>
      <c r="EH89" s="282"/>
      <c r="EI89" s="282"/>
      <c r="EJ89" s="282"/>
      <c r="EK89" s="282"/>
      <c r="EL89" s="282"/>
      <c r="EM89" s="282"/>
      <c r="EN89" s="282"/>
      <c r="EO89" s="282"/>
      <c r="EP89" s="282"/>
      <c r="EQ89" s="282"/>
      <c r="ER89" s="282"/>
      <c r="ES89" s="282"/>
      <c r="ET89" s="281">
        <f>EK81</f>
        <v>114235.46000000006</v>
      </c>
      <c r="EU89" s="282"/>
      <c r="EV89" s="282"/>
      <c r="EW89" s="282"/>
      <c r="EX89" s="282"/>
      <c r="EY89" s="282"/>
      <c r="EZ89" s="282"/>
      <c r="FA89" s="282"/>
      <c r="FB89" s="282"/>
      <c r="FC89" s="282"/>
      <c r="FD89" s="282"/>
      <c r="FE89" s="282"/>
      <c r="FF89" s="282"/>
      <c r="FG89" s="282"/>
      <c r="FH89" s="282"/>
      <c r="FI89" s="282"/>
      <c r="FJ89" s="410"/>
    </row>
    <row r="90" spans="1:166" ht="15" customHeight="1">
      <c r="A90" s="411" t="s">
        <v>22</v>
      </c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412"/>
      <c r="AE90" s="412"/>
      <c r="AF90" s="412"/>
      <c r="AG90" s="412"/>
      <c r="AH90" s="412"/>
      <c r="AI90" s="412"/>
      <c r="AJ90" s="412"/>
      <c r="AK90" s="412"/>
      <c r="AL90" s="412"/>
      <c r="AM90" s="412"/>
      <c r="AN90" s="412"/>
      <c r="AO90" s="413"/>
      <c r="AP90" s="414" t="s">
        <v>41</v>
      </c>
      <c r="AQ90" s="415"/>
      <c r="AR90" s="415"/>
      <c r="AS90" s="415"/>
      <c r="AT90" s="415"/>
      <c r="AU90" s="41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6"/>
      <c r="BF90" s="367"/>
      <c r="BG90" s="367"/>
      <c r="BH90" s="367"/>
      <c r="BI90" s="367"/>
      <c r="BJ90" s="367"/>
      <c r="BK90" s="368"/>
      <c r="BL90" s="322"/>
      <c r="BM90" s="322"/>
      <c r="BN90" s="322"/>
      <c r="BO90" s="322"/>
      <c r="BP90" s="322"/>
      <c r="BQ90" s="322"/>
      <c r="BR90" s="322"/>
      <c r="BS90" s="322"/>
      <c r="BT90" s="322"/>
      <c r="BU90" s="322"/>
      <c r="BV90" s="322"/>
      <c r="BW90" s="322"/>
      <c r="BX90" s="322"/>
      <c r="BY90" s="322"/>
      <c r="BZ90" s="322"/>
      <c r="CA90" s="322"/>
      <c r="CB90" s="322"/>
      <c r="CC90" s="322"/>
      <c r="CD90" s="322"/>
      <c r="CE90" s="322"/>
      <c r="CF90" s="416"/>
      <c r="CG90" s="416"/>
      <c r="CH90" s="416"/>
      <c r="CI90" s="416"/>
      <c r="CJ90" s="416"/>
      <c r="CK90" s="416"/>
      <c r="CL90" s="416"/>
      <c r="CM90" s="416"/>
      <c r="CN90" s="416"/>
      <c r="CO90" s="416"/>
      <c r="CP90" s="416"/>
      <c r="CQ90" s="416"/>
      <c r="CR90" s="416"/>
      <c r="CS90" s="416"/>
      <c r="CT90" s="416"/>
      <c r="CU90" s="416"/>
      <c r="CV90" s="416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322"/>
      <c r="EF90" s="322"/>
      <c r="EG90" s="322"/>
      <c r="EH90" s="322"/>
      <c r="EI90" s="322"/>
      <c r="EJ90" s="322"/>
      <c r="EK90" s="322"/>
      <c r="EL90" s="322"/>
      <c r="EM90" s="322"/>
      <c r="EN90" s="322"/>
      <c r="EO90" s="322"/>
      <c r="EP90" s="322"/>
      <c r="EQ90" s="322"/>
      <c r="ER90" s="322"/>
      <c r="ES90" s="322"/>
      <c r="ET90" s="322"/>
      <c r="EU90" s="322"/>
      <c r="EV90" s="322"/>
      <c r="EW90" s="322"/>
      <c r="EX90" s="322"/>
      <c r="EY90" s="322"/>
      <c r="EZ90" s="322"/>
      <c r="FA90" s="322"/>
      <c r="FB90" s="322"/>
      <c r="FC90" s="322"/>
      <c r="FD90" s="322"/>
      <c r="FE90" s="322"/>
      <c r="FF90" s="322"/>
      <c r="FG90" s="322"/>
      <c r="FH90" s="322"/>
      <c r="FI90" s="322"/>
      <c r="FJ90" s="417"/>
    </row>
    <row r="91" spans="1:166" ht="23.25" customHeight="1">
      <c r="A91" s="418" t="s">
        <v>42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419"/>
      <c r="AP91" s="368" t="s">
        <v>43</v>
      </c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6"/>
      <c r="BF91" s="367"/>
      <c r="BG91" s="367"/>
      <c r="BH91" s="367"/>
      <c r="BI91" s="367"/>
      <c r="BJ91" s="367"/>
      <c r="BK91" s="368"/>
      <c r="BL91" s="322"/>
      <c r="BM91" s="322"/>
      <c r="BN91" s="322"/>
      <c r="BO91" s="322"/>
      <c r="BP91" s="322"/>
      <c r="BQ91" s="322"/>
      <c r="BR91" s="322"/>
      <c r="BS91" s="322"/>
      <c r="BT91" s="322"/>
      <c r="BU91" s="322"/>
      <c r="BV91" s="322"/>
      <c r="BW91" s="322"/>
      <c r="BX91" s="322"/>
      <c r="BY91" s="322"/>
      <c r="BZ91" s="322"/>
      <c r="CA91" s="322"/>
      <c r="CB91" s="322"/>
      <c r="CC91" s="322"/>
      <c r="CD91" s="322"/>
      <c r="CE91" s="322"/>
      <c r="CF91" s="416"/>
      <c r="CG91" s="416"/>
      <c r="CH91" s="416"/>
      <c r="CI91" s="416"/>
      <c r="CJ91" s="416"/>
      <c r="CK91" s="416"/>
      <c r="CL91" s="416"/>
      <c r="CM91" s="416"/>
      <c r="CN91" s="416"/>
      <c r="CO91" s="416"/>
      <c r="CP91" s="416"/>
      <c r="CQ91" s="416"/>
      <c r="CR91" s="416"/>
      <c r="CS91" s="416"/>
      <c r="CT91" s="416"/>
      <c r="CU91" s="416"/>
      <c r="CV91" s="416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321"/>
      <c r="EF91" s="322"/>
      <c r="EG91" s="322"/>
      <c r="EH91" s="322"/>
      <c r="EI91" s="322"/>
      <c r="EJ91" s="322"/>
      <c r="EK91" s="322"/>
      <c r="EL91" s="322"/>
      <c r="EM91" s="322"/>
      <c r="EN91" s="322"/>
      <c r="EO91" s="322"/>
      <c r="EP91" s="322"/>
      <c r="EQ91" s="322"/>
      <c r="ER91" s="322"/>
      <c r="ES91" s="322"/>
      <c r="ET91" s="322"/>
      <c r="EU91" s="322"/>
      <c r="EV91" s="322"/>
      <c r="EW91" s="322"/>
      <c r="EX91" s="322"/>
      <c r="EY91" s="322"/>
      <c r="EZ91" s="322"/>
      <c r="FA91" s="322"/>
      <c r="FB91" s="322"/>
      <c r="FC91" s="322"/>
      <c r="FD91" s="322"/>
      <c r="FE91" s="322"/>
      <c r="FF91" s="322"/>
      <c r="FG91" s="322"/>
      <c r="FH91" s="322"/>
      <c r="FI91" s="322"/>
      <c r="FJ91" s="417"/>
    </row>
    <row r="92" spans="1:166" ht="15" customHeight="1">
      <c r="A92" s="420" t="s">
        <v>44</v>
      </c>
      <c r="B92" s="421"/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421"/>
      <c r="AI92" s="421"/>
      <c r="AJ92" s="421"/>
      <c r="AK92" s="421"/>
      <c r="AL92" s="421"/>
      <c r="AM92" s="421"/>
      <c r="AN92" s="421"/>
      <c r="AO92" s="422"/>
      <c r="AP92" s="423"/>
      <c r="AQ92" s="423"/>
      <c r="AR92" s="423"/>
      <c r="AS92" s="423"/>
      <c r="AT92" s="423"/>
      <c r="AU92" s="424"/>
      <c r="AV92" s="427" t="s">
        <v>72</v>
      </c>
      <c r="AW92" s="428"/>
      <c r="AX92" s="428"/>
      <c r="AY92" s="428"/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  <c r="BJ92" s="428"/>
      <c r="BK92" s="429"/>
      <c r="BL92" s="433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5"/>
      <c r="CF92" s="439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1"/>
      <c r="CW92" s="190"/>
      <c r="CX92" s="445"/>
      <c r="CY92" s="445"/>
      <c r="CZ92" s="445"/>
      <c r="DA92" s="445"/>
      <c r="DB92" s="445"/>
      <c r="DC92" s="445"/>
      <c r="DD92" s="445"/>
      <c r="DE92" s="445"/>
      <c r="DF92" s="445"/>
      <c r="DG92" s="445"/>
      <c r="DH92" s="445"/>
      <c r="DI92" s="445"/>
      <c r="DJ92" s="445"/>
      <c r="DK92" s="445"/>
      <c r="DL92" s="445"/>
      <c r="DM92" s="446"/>
      <c r="DN92" s="190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3"/>
      <c r="EE92" s="433"/>
      <c r="EF92" s="450"/>
      <c r="EG92" s="450"/>
      <c r="EH92" s="450"/>
      <c r="EI92" s="450"/>
      <c r="EJ92" s="450"/>
      <c r="EK92" s="450"/>
      <c r="EL92" s="450"/>
      <c r="EM92" s="450"/>
      <c r="EN92" s="450"/>
      <c r="EO92" s="450"/>
      <c r="EP92" s="450"/>
      <c r="EQ92" s="450"/>
      <c r="ER92" s="450"/>
      <c r="ES92" s="451"/>
      <c r="ET92" s="455"/>
      <c r="EU92" s="456"/>
      <c r="EV92" s="456"/>
      <c r="EW92" s="456"/>
      <c r="EX92" s="456"/>
      <c r="EY92" s="456"/>
      <c r="EZ92" s="456"/>
      <c r="FA92" s="456"/>
      <c r="FB92" s="456"/>
      <c r="FC92" s="456"/>
      <c r="FD92" s="456"/>
      <c r="FE92" s="456"/>
      <c r="FF92" s="456"/>
      <c r="FG92" s="456"/>
      <c r="FH92" s="456"/>
      <c r="FI92" s="456"/>
      <c r="FJ92" s="457"/>
    </row>
    <row r="93" spans="1:166" ht="21.75" customHeight="1">
      <c r="A93" s="461" t="s">
        <v>68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462"/>
      <c r="AP93" s="425"/>
      <c r="AQ93" s="425"/>
      <c r="AR93" s="425"/>
      <c r="AS93" s="425"/>
      <c r="AT93" s="425"/>
      <c r="AU93" s="426"/>
      <c r="AV93" s="430"/>
      <c r="AW93" s="431"/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2"/>
      <c r="BL93" s="436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8"/>
      <c r="CF93" s="442"/>
      <c r="CG93" s="443"/>
      <c r="CH93" s="443"/>
      <c r="CI93" s="443"/>
      <c r="CJ93" s="443"/>
      <c r="CK93" s="443"/>
      <c r="CL93" s="443"/>
      <c r="CM93" s="443"/>
      <c r="CN93" s="443"/>
      <c r="CO93" s="443"/>
      <c r="CP93" s="443"/>
      <c r="CQ93" s="443"/>
      <c r="CR93" s="443"/>
      <c r="CS93" s="443"/>
      <c r="CT93" s="443"/>
      <c r="CU93" s="443"/>
      <c r="CV93" s="444"/>
      <c r="CW93" s="447"/>
      <c r="CX93" s="448"/>
      <c r="CY93" s="448"/>
      <c r="CZ93" s="448"/>
      <c r="DA93" s="448"/>
      <c r="DB93" s="448"/>
      <c r="DC93" s="448"/>
      <c r="DD93" s="448"/>
      <c r="DE93" s="448"/>
      <c r="DF93" s="448"/>
      <c r="DG93" s="448"/>
      <c r="DH93" s="448"/>
      <c r="DI93" s="448"/>
      <c r="DJ93" s="448"/>
      <c r="DK93" s="448"/>
      <c r="DL93" s="448"/>
      <c r="DM93" s="449"/>
      <c r="DN93" s="165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94"/>
      <c r="EE93" s="452"/>
      <c r="EF93" s="453"/>
      <c r="EG93" s="453"/>
      <c r="EH93" s="453"/>
      <c r="EI93" s="453"/>
      <c r="EJ93" s="453"/>
      <c r="EK93" s="453"/>
      <c r="EL93" s="453"/>
      <c r="EM93" s="453"/>
      <c r="EN93" s="453"/>
      <c r="EO93" s="453"/>
      <c r="EP93" s="453"/>
      <c r="EQ93" s="453"/>
      <c r="ER93" s="453"/>
      <c r="ES93" s="454"/>
      <c r="ET93" s="458"/>
      <c r="EU93" s="459"/>
      <c r="EV93" s="459"/>
      <c r="EW93" s="459"/>
      <c r="EX93" s="459"/>
      <c r="EY93" s="459"/>
      <c r="EZ93" s="459"/>
      <c r="FA93" s="459"/>
      <c r="FB93" s="459"/>
      <c r="FC93" s="459"/>
      <c r="FD93" s="459"/>
      <c r="FE93" s="459"/>
      <c r="FF93" s="459"/>
      <c r="FG93" s="459"/>
      <c r="FH93" s="459"/>
      <c r="FI93" s="459"/>
      <c r="FJ93" s="460"/>
    </row>
    <row r="94" spans="1:166" ht="15" customHeight="1">
      <c r="A94" s="360" t="s">
        <v>66</v>
      </c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2"/>
      <c r="AP94" s="368"/>
      <c r="AQ94" s="365"/>
      <c r="AR94" s="365"/>
      <c r="AS94" s="365"/>
      <c r="AT94" s="365"/>
      <c r="AU94" s="365"/>
      <c r="AV94" s="463" t="s">
        <v>73</v>
      </c>
      <c r="AW94" s="463"/>
      <c r="AX94" s="463"/>
      <c r="AY94" s="463"/>
      <c r="AZ94" s="463"/>
      <c r="BA94" s="463"/>
      <c r="BB94" s="463"/>
      <c r="BC94" s="463"/>
      <c r="BD94" s="463"/>
      <c r="BE94" s="464"/>
      <c r="BF94" s="465"/>
      <c r="BG94" s="465"/>
      <c r="BH94" s="465"/>
      <c r="BI94" s="465"/>
      <c r="BJ94" s="465"/>
      <c r="BK94" s="466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  <c r="BZ94" s="321"/>
      <c r="CA94" s="321"/>
      <c r="CB94" s="321"/>
      <c r="CC94" s="321"/>
      <c r="CD94" s="321"/>
      <c r="CE94" s="321"/>
      <c r="CF94" s="416"/>
      <c r="CG94" s="416"/>
      <c r="CH94" s="416"/>
      <c r="CI94" s="416"/>
      <c r="CJ94" s="416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321"/>
      <c r="EF94" s="321"/>
      <c r="EG94" s="321"/>
      <c r="EH94" s="321"/>
      <c r="EI94" s="321"/>
      <c r="EJ94" s="321"/>
      <c r="EK94" s="321"/>
      <c r="EL94" s="321"/>
      <c r="EM94" s="321"/>
      <c r="EN94" s="321"/>
      <c r="EO94" s="321"/>
      <c r="EP94" s="321"/>
      <c r="EQ94" s="321"/>
      <c r="ER94" s="321"/>
      <c r="ES94" s="321"/>
      <c r="ET94" s="321"/>
      <c r="EU94" s="322"/>
      <c r="EV94" s="322"/>
      <c r="EW94" s="322"/>
      <c r="EX94" s="322"/>
      <c r="EY94" s="322"/>
      <c r="EZ94" s="322"/>
      <c r="FA94" s="322"/>
      <c r="FB94" s="322"/>
      <c r="FC94" s="322"/>
      <c r="FD94" s="322"/>
      <c r="FE94" s="322"/>
      <c r="FF94" s="322"/>
      <c r="FG94" s="322"/>
      <c r="FH94" s="322"/>
      <c r="FI94" s="322"/>
      <c r="FJ94" s="417"/>
    </row>
    <row r="95" spans="1:166" ht="15" customHeight="1">
      <c r="A95" s="360" t="s">
        <v>67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2"/>
      <c r="AP95" s="368"/>
      <c r="AQ95" s="365"/>
      <c r="AR95" s="365"/>
      <c r="AS95" s="365"/>
      <c r="AT95" s="365"/>
      <c r="AU95" s="365"/>
      <c r="AV95" s="463" t="s">
        <v>74</v>
      </c>
      <c r="AW95" s="463"/>
      <c r="AX95" s="463"/>
      <c r="AY95" s="463"/>
      <c r="AZ95" s="463"/>
      <c r="BA95" s="463"/>
      <c r="BB95" s="463"/>
      <c r="BC95" s="463"/>
      <c r="BD95" s="463"/>
      <c r="BE95" s="464"/>
      <c r="BF95" s="465"/>
      <c r="BG95" s="465"/>
      <c r="BH95" s="465"/>
      <c r="BI95" s="465"/>
      <c r="BJ95" s="465"/>
      <c r="BK95" s="466"/>
      <c r="BL95" s="321"/>
      <c r="BM95" s="321"/>
      <c r="BN95" s="321"/>
      <c r="BO95" s="321"/>
      <c r="BP95" s="321"/>
      <c r="BQ95" s="321"/>
      <c r="BR95" s="321"/>
      <c r="BS95" s="321"/>
      <c r="BT95" s="321"/>
      <c r="BU95" s="321"/>
      <c r="BV95" s="321"/>
      <c r="BW95" s="321"/>
      <c r="BX95" s="321"/>
      <c r="BY95" s="321"/>
      <c r="BZ95" s="321"/>
      <c r="CA95" s="321"/>
      <c r="CB95" s="321"/>
      <c r="CC95" s="321"/>
      <c r="CD95" s="321"/>
      <c r="CE95" s="321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/>
      <c r="CP95" s="416"/>
      <c r="CQ95" s="416"/>
      <c r="CR95" s="416"/>
      <c r="CS95" s="416"/>
      <c r="CT95" s="416"/>
      <c r="CU95" s="416"/>
      <c r="CV95" s="416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321"/>
      <c r="EF95" s="321"/>
      <c r="EG95" s="321"/>
      <c r="EH95" s="321"/>
      <c r="EI95" s="321"/>
      <c r="EJ95" s="321"/>
      <c r="EK95" s="321"/>
      <c r="EL95" s="321"/>
      <c r="EM95" s="321"/>
      <c r="EN95" s="321"/>
      <c r="EO95" s="321"/>
      <c r="EP95" s="321"/>
      <c r="EQ95" s="321"/>
      <c r="ER95" s="321"/>
      <c r="ES95" s="321"/>
      <c r="ET95" s="321"/>
      <c r="EU95" s="322"/>
      <c r="EV95" s="322"/>
      <c r="EW95" s="322"/>
      <c r="EX95" s="322"/>
      <c r="EY95" s="322"/>
      <c r="EZ95" s="322"/>
      <c r="FA95" s="322"/>
      <c r="FB95" s="322"/>
      <c r="FC95" s="322"/>
      <c r="FD95" s="322"/>
      <c r="FE95" s="322"/>
      <c r="FF95" s="322"/>
      <c r="FG95" s="322"/>
      <c r="FH95" s="322"/>
      <c r="FI95" s="322"/>
      <c r="FJ95" s="417"/>
    </row>
    <row r="96" spans="1:166" ht="28.5" customHeight="1">
      <c r="A96" s="461" t="s">
        <v>69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462"/>
      <c r="AP96" s="368"/>
      <c r="AQ96" s="365"/>
      <c r="AR96" s="365"/>
      <c r="AS96" s="365"/>
      <c r="AT96" s="365"/>
      <c r="AU96" s="365"/>
      <c r="AV96" s="463" t="s">
        <v>75</v>
      </c>
      <c r="AW96" s="463"/>
      <c r="AX96" s="463"/>
      <c r="AY96" s="463"/>
      <c r="AZ96" s="463"/>
      <c r="BA96" s="463"/>
      <c r="BB96" s="463"/>
      <c r="BC96" s="463"/>
      <c r="BD96" s="463"/>
      <c r="BE96" s="464"/>
      <c r="BF96" s="465"/>
      <c r="BG96" s="465"/>
      <c r="BH96" s="465"/>
      <c r="BI96" s="465"/>
      <c r="BJ96" s="465"/>
      <c r="BK96" s="466"/>
      <c r="BL96" s="321"/>
      <c r="BM96" s="321"/>
      <c r="BN96" s="321"/>
      <c r="BO96" s="321"/>
      <c r="BP96" s="321"/>
      <c r="BQ96" s="321"/>
      <c r="BR96" s="321"/>
      <c r="BS96" s="321"/>
      <c r="BT96" s="321"/>
      <c r="BU96" s="321"/>
      <c r="BV96" s="321"/>
      <c r="BW96" s="321"/>
      <c r="BX96" s="321"/>
      <c r="BY96" s="321"/>
      <c r="BZ96" s="321"/>
      <c r="CA96" s="321"/>
      <c r="CB96" s="321"/>
      <c r="CC96" s="321"/>
      <c r="CD96" s="321"/>
      <c r="CE96" s="321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/>
      <c r="CP96" s="416"/>
      <c r="CQ96" s="416"/>
      <c r="CR96" s="416"/>
      <c r="CS96" s="416"/>
      <c r="CT96" s="416"/>
      <c r="CU96" s="416"/>
      <c r="CV96" s="416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321"/>
      <c r="EF96" s="321"/>
      <c r="EG96" s="321"/>
      <c r="EH96" s="321"/>
      <c r="EI96" s="321"/>
      <c r="EJ96" s="321"/>
      <c r="EK96" s="321"/>
      <c r="EL96" s="321"/>
      <c r="EM96" s="321"/>
      <c r="EN96" s="321"/>
      <c r="EO96" s="321"/>
      <c r="EP96" s="321"/>
      <c r="EQ96" s="321"/>
      <c r="ER96" s="321"/>
      <c r="ES96" s="321"/>
      <c r="ET96" s="322"/>
      <c r="EU96" s="322"/>
      <c r="EV96" s="322"/>
      <c r="EW96" s="322"/>
      <c r="EX96" s="322"/>
      <c r="EY96" s="322"/>
      <c r="EZ96" s="322"/>
      <c r="FA96" s="322"/>
      <c r="FB96" s="322"/>
      <c r="FC96" s="322"/>
      <c r="FD96" s="322"/>
      <c r="FE96" s="322"/>
      <c r="FF96" s="322"/>
      <c r="FG96" s="322"/>
      <c r="FH96" s="322"/>
      <c r="FI96" s="322"/>
      <c r="FJ96" s="417"/>
    </row>
    <row r="97" spans="1:166" ht="15" customHeight="1">
      <c r="A97" s="467" t="s">
        <v>70</v>
      </c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468"/>
      <c r="AO97" s="469"/>
      <c r="AP97" s="368"/>
      <c r="AQ97" s="365"/>
      <c r="AR97" s="365"/>
      <c r="AS97" s="365"/>
      <c r="AT97" s="365"/>
      <c r="AU97" s="365"/>
      <c r="AV97" s="463" t="s">
        <v>76</v>
      </c>
      <c r="AW97" s="463"/>
      <c r="AX97" s="463"/>
      <c r="AY97" s="463"/>
      <c r="AZ97" s="463"/>
      <c r="BA97" s="463"/>
      <c r="BB97" s="463"/>
      <c r="BC97" s="463"/>
      <c r="BD97" s="463"/>
      <c r="BE97" s="464"/>
      <c r="BF97" s="465"/>
      <c r="BG97" s="465"/>
      <c r="BH97" s="465"/>
      <c r="BI97" s="465"/>
      <c r="BJ97" s="465"/>
      <c r="BK97" s="466"/>
      <c r="BL97" s="321"/>
      <c r="BM97" s="321"/>
      <c r="BN97" s="321"/>
      <c r="BO97" s="321"/>
      <c r="BP97" s="321"/>
      <c r="BQ97" s="321"/>
      <c r="BR97" s="321"/>
      <c r="BS97" s="321"/>
      <c r="BT97" s="321"/>
      <c r="BU97" s="321"/>
      <c r="BV97" s="321"/>
      <c r="BW97" s="321"/>
      <c r="BX97" s="321"/>
      <c r="BY97" s="321"/>
      <c r="BZ97" s="321"/>
      <c r="CA97" s="321"/>
      <c r="CB97" s="321"/>
      <c r="CC97" s="321"/>
      <c r="CD97" s="321"/>
      <c r="CE97" s="321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/>
      <c r="CP97" s="416"/>
      <c r="CQ97" s="416"/>
      <c r="CR97" s="416"/>
      <c r="CS97" s="416"/>
      <c r="CT97" s="416"/>
      <c r="CU97" s="416"/>
      <c r="CV97" s="416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321"/>
      <c r="EF97" s="321"/>
      <c r="EG97" s="321"/>
      <c r="EH97" s="321"/>
      <c r="EI97" s="321"/>
      <c r="EJ97" s="321"/>
      <c r="EK97" s="321"/>
      <c r="EL97" s="321"/>
      <c r="EM97" s="321"/>
      <c r="EN97" s="321"/>
      <c r="EO97" s="321"/>
      <c r="EP97" s="321"/>
      <c r="EQ97" s="321"/>
      <c r="ER97" s="321"/>
      <c r="ES97" s="321"/>
      <c r="ET97" s="322"/>
      <c r="EU97" s="322"/>
      <c r="EV97" s="322"/>
      <c r="EW97" s="322"/>
      <c r="EX97" s="322"/>
      <c r="EY97" s="322"/>
      <c r="EZ97" s="322"/>
      <c r="FA97" s="322"/>
      <c r="FB97" s="322"/>
      <c r="FC97" s="322"/>
      <c r="FD97" s="322"/>
      <c r="FE97" s="322"/>
      <c r="FF97" s="322"/>
      <c r="FG97" s="322"/>
      <c r="FH97" s="322"/>
      <c r="FI97" s="322"/>
      <c r="FJ97" s="417"/>
    </row>
    <row r="98" spans="1:166" ht="15" customHeight="1">
      <c r="A98" s="360" t="s">
        <v>71</v>
      </c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2"/>
      <c r="AP98" s="368"/>
      <c r="AQ98" s="365"/>
      <c r="AR98" s="365"/>
      <c r="AS98" s="365"/>
      <c r="AT98" s="365"/>
      <c r="AU98" s="365"/>
      <c r="AV98" s="463" t="s">
        <v>77</v>
      </c>
      <c r="AW98" s="463"/>
      <c r="AX98" s="463"/>
      <c r="AY98" s="463"/>
      <c r="AZ98" s="463"/>
      <c r="BA98" s="463"/>
      <c r="BB98" s="463"/>
      <c r="BC98" s="463"/>
      <c r="BD98" s="463"/>
      <c r="BE98" s="464"/>
      <c r="BF98" s="465"/>
      <c r="BG98" s="465"/>
      <c r="BH98" s="465"/>
      <c r="BI98" s="465"/>
      <c r="BJ98" s="465"/>
      <c r="BK98" s="466"/>
      <c r="BL98" s="321"/>
      <c r="BM98" s="321"/>
      <c r="BN98" s="321"/>
      <c r="BO98" s="321"/>
      <c r="BP98" s="321"/>
      <c r="BQ98" s="321"/>
      <c r="BR98" s="321"/>
      <c r="BS98" s="321"/>
      <c r="BT98" s="321"/>
      <c r="BU98" s="321"/>
      <c r="BV98" s="321"/>
      <c r="BW98" s="321"/>
      <c r="BX98" s="321"/>
      <c r="BY98" s="321"/>
      <c r="BZ98" s="321"/>
      <c r="CA98" s="321"/>
      <c r="CB98" s="321"/>
      <c r="CC98" s="321"/>
      <c r="CD98" s="321"/>
      <c r="CE98" s="321"/>
      <c r="CF98" s="416"/>
      <c r="CG98" s="416"/>
      <c r="CH98" s="416"/>
      <c r="CI98" s="416"/>
      <c r="CJ98" s="416"/>
      <c r="CK98" s="416"/>
      <c r="CL98" s="416"/>
      <c r="CM98" s="416"/>
      <c r="CN98" s="416"/>
      <c r="CO98" s="416"/>
      <c r="CP98" s="416"/>
      <c r="CQ98" s="416"/>
      <c r="CR98" s="416"/>
      <c r="CS98" s="416"/>
      <c r="CT98" s="416"/>
      <c r="CU98" s="416"/>
      <c r="CV98" s="416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321"/>
      <c r="EF98" s="321"/>
      <c r="EG98" s="321"/>
      <c r="EH98" s="321"/>
      <c r="EI98" s="321"/>
      <c r="EJ98" s="321"/>
      <c r="EK98" s="321"/>
      <c r="EL98" s="321"/>
      <c r="EM98" s="321"/>
      <c r="EN98" s="321"/>
      <c r="EO98" s="321"/>
      <c r="EP98" s="321"/>
      <c r="EQ98" s="321"/>
      <c r="ER98" s="321"/>
      <c r="ES98" s="321"/>
      <c r="ET98" s="321"/>
      <c r="EU98" s="322"/>
      <c r="EV98" s="322"/>
      <c r="EW98" s="322"/>
      <c r="EX98" s="322"/>
      <c r="EY98" s="322"/>
      <c r="EZ98" s="322"/>
      <c r="FA98" s="322"/>
      <c r="FB98" s="322"/>
      <c r="FC98" s="322"/>
      <c r="FD98" s="322"/>
      <c r="FE98" s="322"/>
      <c r="FF98" s="322"/>
      <c r="FG98" s="322"/>
      <c r="FH98" s="322"/>
      <c r="FI98" s="322"/>
      <c r="FJ98" s="417"/>
    </row>
    <row r="99" spans="1:166" ht="24.75" customHeight="1">
      <c r="A99" s="461" t="s">
        <v>108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462"/>
      <c r="AP99" s="368"/>
      <c r="AQ99" s="365"/>
      <c r="AR99" s="365"/>
      <c r="AS99" s="365"/>
      <c r="AT99" s="365"/>
      <c r="AU99" s="365"/>
      <c r="AV99" s="470" t="s">
        <v>78</v>
      </c>
      <c r="AW99" s="471"/>
      <c r="AX99" s="471"/>
      <c r="AY99" s="471"/>
      <c r="AZ99" s="471"/>
      <c r="BA99" s="471"/>
      <c r="BB99" s="471"/>
      <c r="BC99" s="471"/>
      <c r="BD99" s="471"/>
      <c r="BE99" s="471"/>
      <c r="BF99" s="471"/>
      <c r="BG99" s="471"/>
      <c r="BH99" s="471"/>
      <c r="BI99" s="471"/>
      <c r="BJ99" s="471"/>
      <c r="BK99" s="47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473">
        <f>1*CF89</f>
        <v>10900876.190000001</v>
      </c>
      <c r="CG99" s="473"/>
      <c r="CH99" s="473"/>
      <c r="CI99" s="473"/>
      <c r="CJ99" s="473"/>
      <c r="CK99" s="473"/>
      <c r="CL99" s="473"/>
      <c r="CM99" s="473"/>
      <c r="CN99" s="473"/>
      <c r="CO99" s="473"/>
      <c r="CP99" s="473"/>
      <c r="CQ99" s="473"/>
      <c r="CR99" s="473"/>
      <c r="CS99" s="473"/>
      <c r="CT99" s="473"/>
      <c r="CU99" s="473"/>
      <c r="CV99" s="473"/>
      <c r="CW99" s="474"/>
      <c r="CX99" s="474"/>
      <c r="CY99" s="474"/>
      <c r="CZ99" s="474"/>
      <c r="DA99" s="474"/>
      <c r="DB99" s="474"/>
      <c r="DC99" s="474"/>
      <c r="DD99" s="474"/>
      <c r="DE99" s="474"/>
      <c r="DF99" s="474"/>
      <c r="DG99" s="474"/>
      <c r="DH99" s="474"/>
      <c r="DI99" s="474"/>
      <c r="DJ99" s="474"/>
      <c r="DK99" s="474"/>
      <c r="DL99" s="474"/>
      <c r="DM99" s="474"/>
      <c r="DN99" s="474"/>
      <c r="DO99" s="474"/>
      <c r="DP99" s="474"/>
      <c r="DQ99" s="474"/>
      <c r="DR99" s="474"/>
      <c r="DS99" s="474"/>
      <c r="DT99" s="474"/>
      <c r="DU99" s="474"/>
      <c r="DV99" s="474"/>
      <c r="DW99" s="474"/>
      <c r="DX99" s="474"/>
      <c r="DY99" s="474"/>
      <c r="DZ99" s="474"/>
      <c r="EA99" s="474"/>
      <c r="EB99" s="474"/>
      <c r="EC99" s="474"/>
      <c r="ED99" s="474"/>
      <c r="EE99" s="285">
        <f>CF99</f>
        <v>10900876.190000001</v>
      </c>
      <c r="EF99" s="285"/>
      <c r="EG99" s="285"/>
      <c r="EH99" s="285"/>
      <c r="EI99" s="285"/>
      <c r="EJ99" s="285"/>
      <c r="EK99" s="285"/>
      <c r="EL99" s="285"/>
      <c r="EM99" s="285"/>
      <c r="EN99" s="285"/>
      <c r="EO99" s="285"/>
      <c r="EP99" s="285"/>
      <c r="EQ99" s="285"/>
      <c r="ER99" s="285"/>
      <c r="ES99" s="285"/>
      <c r="ET99" s="322"/>
      <c r="EU99" s="322"/>
      <c r="EV99" s="322"/>
      <c r="EW99" s="322"/>
      <c r="EX99" s="322"/>
      <c r="EY99" s="322"/>
      <c r="EZ99" s="322"/>
      <c r="FA99" s="322"/>
      <c r="FB99" s="322"/>
      <c r="FC99" s="322"/>
      <c r="FD99" s="322"/>
      <c r="FE99" s="322"/>
      <c r="FF99" s="322"/>
      <c r="FG99" s="322"/>
      <c r="FH99" s="322"/>
      <c r="FI99" s="322"/>
      <c r="FJ99" s="417"/>
    </row>
    <row r="100" spans="1:166" ht="17.25" customHeight="1">
      <c r="A100" s="467" t="s">
        <v>118</v>
      </c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9"/>
      <c r="AP100" s="425"/>
      <c r="AQ100" s="425"/>
      <c r="AR100" s="425"/>
      <c r="AS100" s="425"/>
      <c r="AT100" s="425"/>
      <c r="AU100" s="426"/>
      <c r="AV100" s="463" t="s">
        <v>117</v>
      </c>
      <c r="AW100" s="463"/>
      <c r="AX100" s="463"/>
      <c r="AY100" s="463"/>
      <c r="AZ100" s="463"/>
      <c r="BA100" s="463"/>
      <c r="BB100" s="463"/>
      <c r="BC100" s="463"/>
      <c r="BD100" s="463"/>
      <c r="BE100" s="464"/>
      <c r="BF100" s="465"/>
      <c r="BG100" s="465"/>
      <c r="BH100" s="465"/>
      <c r="BI100" s="465"/>
      <c r="BJ100" s="465"/>
      <c r="BK100" s="466"/>
      <c r="BL100" s="452"/>
      <c r="BM100" s="453"/>
      <c r="BN100" s="453"/>
      <c r="BO100" s="453"/>
      <c r="BP100" s="453"/>
      <c r="BQ100" s="453"/>
      <c r="BR100" s="453"/>
      <c r="BS100" s="453"/>
      <c r="BT100" s="453"/>
      <c r="BU100" s="453"/>
      <c r="BV100" s="453"/>
      <c r="BW100" s="453"/>
      <c r="BX100" s="453"/>
      <c r="BY100" s="453"/>
      <c r="BZ100" s="453"/>
      <c r="CA100" s="453"/>
      <c r="CB100" s="453"/>
      <c r="CC100" s="453"/>
      <c r="CD100" s="453"/>
      <c r="CE100" s="454"/>
      <c r="CF100" s="475">
        <f>-CF15</f>
        <v>-1380688.3499999999</v>
      </c>
      <c r="CG100" s="476"/>
      <c r="CH100" s="476"/>
      <c r="CI100" s="476"/>
      <c r="CJ100" s="476"/>
      <c r="CK100" s="476"/>
      <c r="CL100" s="476"/>
      <c r="CM100" s="476"/>
      <c r="CN100" s="476"/>
      <c r="CO100" s="476"/>
      <c r="CP100" s="476"/>
      <c r="CQ100" s="476"/>
      <c r="CR100" s="476"/>
      <c r="CS100" s="476"/>
      <c r="CT100" s="476"/>
      <c r="CU100" s="476"/>
      <c r="CV100" s="477"/>
      <c r="CW100" s="478"/>
      <c r="CX100" s="479"/>
      <c r="CY100" s="479"/>
      <c r="CZ100" s="479"/>
      <c r="DA100" s="479"/>
      <c r="DB100" s="479"/>
      <c r="DC100" s="479"/>
      <c r="DD100" s="479"/>
      <c r="DE100" s="479"/>
      <c r="DF100" s="479"/>
      <c r="DG100" s="479"/>
      <c r="DH100" s="479"/>
      <c r="DI100" s="479"/>
      <c r="DJ100" s="479"/>
      <c r="DK100" s="479"/>
      <c r="DL100" s="479"/>
      <c r="DM100" s="480"/>
      <c r="DN100" s="478"/>
      <c r="DO100" s="479"/>
      <c r="DP100" s="479"/>
      <c r="DQ100" s="479"/>
      <c r="DR100" s="479"/>
      <c r="DS100" s="479"/>
      <c r="DT100" s="479"/>
      <c r="DU100" s="479"/>
      <c r="DV100" s="479"/>
      <c r="DW100" s="479"/>
      <c r="DX100" s="479"/>
      <c r="DY100" s="479"/>
      <c r="DZ100" s="479"/>
      <c r="EA100" s="479"/>
      <c r="EB100" s="479"/>
      <c r="EC100" s="479"/>
      <c r="ED100" s="480"/>
      <c r="EE100" s="481">
        <f>CF100</f>
        <v>-1380688.3499999999</v>
      </c>
      <c r="EF100" s="482"/>
      <c r="EG100" s="482"/>
      <c r="EH100" s="482"/>
      <c r="EI100" s="482"/>
      <c r="EJ100" s="482"/>
      <c r="EK100" s="482"/>
      <c r="EL100" s="482"/>
      <c r="EM100" s="482"/>
      <c r="EN100" s="482"/>
      <c r="EO100" s="482"/>
      <c r="EP100" s="482"/>
      <c r="EQ100" s="482"/>
      <c r="ER100" s="482"/>
      <c r="ES100" s="483"/>
      <c r="ET100" s="458"/>
      <c r="EU100" s="459"/>
      <c r="EV100" s="459"/>
      <c r="EW100" s="459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60"/>
    </row>
    <row r="101" spans="1:166" ht="22.5" customHeight="1">
      <c r="A101" s="370" t="s">
        <v>119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371"/>
      <c r="AP101" s="426"/>
      <c r="AQ101" s="484"/>
      <c r="AR101" s="484"/>
      <c r="AS101" s="484"/>
      <c r="AT101" s="484"/>
      <c r="AU101" s="484"/>
      <c r="AV101" s="463" t="s">
        <v>80</v>
      </c>
      <c r="AW101" s="463"/>
      <c r="AX101" s="463"/>
      <c r="AY101" s="463"/>
      <c r="AZ101" s="463"/>
      <c r="BA101" s="463"/>
      <c r="BB101" s="463"/>
      <c r="BC101" s="463"/>
      <c r="BD101" s="463"/>
      <c r="BE101" s="464"/>
      <c r="BF101" s="465"/>
      <c r="BG101" s="465"/>
      <c r="BH101" s="465"/>
      <c r="BI101" s="465"/>
      <c r="BJ101" s="465"/>
      <c r="BK101" s="466"/>
      <c r="BL101" s="321"/>
      <c r="BM101" s="321"/>
      <c r="BN101" s="321"/>
      <c r="BO101" s="321"/>
      <c r="BP101" s="321"/>
      <c r="BQ101" s="321"/>
      <c r="BR101" s="321"/>
      <c r="BS101" s="321"/>
      <c r="BT101" s="321"/>
      <c r="BU101" s="321"/>
      <c r="BV101" s="321"/>
      <c r="BW101" s="321"/>
      <c r="BX101" s="321"/>
      <c r="BY101" s="321"/>
      <c r="BZ101" s="321"/>
      <c r="CA101" s="321"/>
      <c r="CB101" s="321"/>
      <c r="CC101" s="321"/>
      <c r="CD101" s="321"/>
      <c r="CE101" s="321"/>
      <c r="CF101" s="473">
        <f>DX50</f>
        <v>12281564.540000001</v>
      </c>
      <c r="CG101" s="473"/>
      <c r="CH101" s="473"/>
      <c r="CI101" s="473"/>
      <c r="CJ101" s="473"/>
      <c r="CK101" s="473"/>
      <c r="CL101" s="473"/>
      <c r="CM101" s="473"/>
      <c r="CN101" s="473"/>
      <c r="CO101" s="473"/>
      <c r="CP101" s="473"/>
      <c r="CQ101" s="473"/>
      <c r="CR101" s="473"/>
      <c r="CS101" s="473"/>
      <c r="CT101" s="473"/>
      <c r="CU101" s="473"/>
      <c r="CV101" s="473"/>
      <c r="CW101" s="474"/>
      <c r="CX101" s="474"/>
      <c r="CY101" s="474"/>
      <c r="CZ101" s="474"/>
      <c r="DA101" s="474"/>
      <c r="DB101" s="474"/>
      <c r="DC101" s="474"/>
      <c r="DD101" s="474"/>
      <c r="DE101" s="474"/>
      <c r="DF101" s="474"/>
      <c r="DG101" s="474"/>
      <c r="DH101" s="474"/>
      <c r="DI101" s="474"/>
      <c r="DJ101" s="474"/>
      <c r="DK101" s="474"/>
      <c r="DL101" s="474"/>
      <c r="DM101" s="474"/>
      <c r="DN101" s="474"/>
      <c r="DO101" s="474"/>
      <c r="DP101" s="474"/>
      <c r="DQ101" s="474"/>
      <c r="DR101" s="474"/>
      <c r="DS101" s="474"/>
      <c r="DT101" s="474"/>
      <c r="DU101" s="474"/>
      <c r="DV101" s="474"/>
      <c r="DW101" s="474"/>
      <c r="DX101" s="474"/>
      <c r="DY101" s="474"/>
      <c r="DZ101" s="474"/>
      <c r="EA101" s="474"/>
      <c r="EB101" s="474"/>
      <c r="EC101" s="474"/>
      <c r="ED101" s="474"/>
      <c r="EE101" s="285">
        <f>CF101</f>
        <v>12281564.540000001</v>
      </c>
      <c r="EF101" s="285"/>
      <c r="EG101" s="285"/>
      <c r="EH101" s="285"/>
      <c r="EI101" s="285"/>
      <c r="EJ101" s="285"/>
      <c r="EK101" s="285"/>
      <c r="EL101" s="285"/>
      <c r="EM101" s="285"/>
      <c r="EN101" s="285"/>
      <c r="EO101" s="285"/>
      <c r="EP101" s="285"/>
      <c r="EQ101" s="285"/>
      <c r="ER101" s="285"/>
      <c r="ES101" s="285"/>
      <c r="ET101" s="322"/>
      <c r="EU101" s="322"/>
      <c r="EV101" s="322"/>
      <c r="EW101" s="322"/>
      <c r="EX101" s="322"/>
      <c r="EY101" s="322"/>
      <c r="EZ101" s="322"/>
      <c r="FA101" s="322"/>
      <c r="FB101" s="322"/>
      <c r="FC101" s="322"/>
      <c r="FD101" s="322"/>
      <c r="FE101" s="322"/>
      <c r="FF101" s="322"/>
      <c r="FG101" s="322"/>
      <c r="FH101" s="322"/>
      <c r="FI101" s="322"/>
      <c r="FJ101" s="417"/>
    </row>
    <row r="102" spans="1:166" ht="21.75" customHeight="1">
      <c r="A102" s="370" t="s">
        <v>79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371"/>
      <c r="AP102" s="367"/>
      <c r="AQ102" s="367"/>
      <c r="AR102" s="367"/>
      <c r="AS102" s="367"/>
      <c r="AT102" s="367"/>
      <c r="AU102" s="368"/>
      <c r="AV102" s="470" t="s">
        <v>123</v>
      </c>
      <c r="AW102" s="471"/>
      <c r="AX102" s="471"/>
      <c r="AY102" s="471"/>
      <c r="AZ102" s="471"/>
      <c r="BA102" s="471"/>
      <c r="BB102" s="471"/>
      <c r="BC102" s="471"/>
      <c r="BD102" s="471"/>
      <c r="BE102" s="471"/>
      <c r="BF102" s="471"/>
      <c r="BG102" s="471"/>
      <c r="BH102" s="471"/>
      <c r="BI102" s="471"/>
      <c r="BJ102" s="471"/>
      <c r="BK102" s="472"/>
      <c r="BL102" s="485"/>
      <c r="BM102" s="486"/>
      <c r="BN102" s="486"/>
      <c r="BO102" s="486"/>
      <c r="BP102" s="486"/>
      <c r="BQ102" s="486"/>
      <c r="BR102" s="486"/>
      <c r="BS102" s="486"/>
      <c r="BT102" s="486"/>
      <c r="BU102" s="486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7"/>
      <c r="CF102" s="488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489"/>
      <c r="CU102" s="489"/>
      <c r="CV102" s="490"/>
      <c r="CW102" s="491"/>
      <c r="CX102" s="492"/>
      <c r="CY102" s="492"/>
      <c r="CZ102" s="492"/>
      <c r="DA102" s="492"/>
      <c r="DB102" s="492"/>
      <c r="DC102" s="492"/>
      <c r="DD102" s="492"/>
      <c r="DE102" s="492"/>
      <c r="DF102" s="492"/>
      <c r="DG102" s="492"/>
      <c r="DH102" s="492"/>
      <c r="DI102" s="492"/>
      <c r="DJ102" s="492"/>
      <c r="DK102" s="492"/>
      <c r="DL102" s="492"/>
      <c r="DM102" s="493"/>
      <c r="DN102" s="491"/>
      <c r="DO102" s="492"/>
      <c r="DP102" s="492"/>
      <c r="DQ102" s="492"/>
      <c r="DR102" s="492"/>
      <c r="DS102" s="492"/>
      <c r="DT102" s="492"/>
      <c r="DU102" s="492"/>
      <c r="DV102" s="492"/>
      <c r="DW102" s="492"/>
      <c r="DX102" s="492"/>
      <c r="DY102" s="492"/>
      <c r="DZ102" s="492"/>
      <c r="EA102" s="492"/>
      <c r="EB102" s="492"/>
      <c r="EC102" s="492"/>
      <c r="ED102" s="493"/>
      <c r="EE102" s="494"/>
      <c r="EF102" s="495"/>
      <c r="EG102" s="495"/>
      <c r="EH102" s="495"/>
      <c r="EI102" s="495"/>
      <c r="EJ102" s="495"/>
      <c r="EK102" s="495"/>
      <c r="EL102" s="495"/>
      <c r="EM102" s="495"/>
      <c r="EN102" s="495"/>
      <c r="EO102" s="495"/>
      <c r="EP102" s="495"/>
      <c r="EQ102" s="495"/>
      <c r="ER102" s="495"/>
      <c r="ES102" s="496"/>
      <c r="ET102" s="485"/>
      <c r="EU102" s="486"/>
      <c r="EV102" s="486"/>
      <c r="EW102" s="486"/>
      <c r="EX102" s="486"/>
      <c r="EY102" s="486"/>
      <c r="EZ102" s="486"/>
      <c r="FA102" s="486"/>
      <c r="FB102" s="486"/>
      <c r="FC102" s="486"/>
      <c r="FD102" s="486"/>
      <c r="FE102" s="486"/>
      <c r="FF102" s="486"/>
      <c r="FG102" s="486"/>
      <c r="FH102" s="486"/>
      <c r="FI102" s="486"/>
      <c r="FJ102" s="497"/>
    </row>
    <row r="103" spans="1:166" ht="15" customHeight="1">
      <c r="A103" s="49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499"/>
      <c r="AP103" s="367"/>
      <c r="AQ103" s="367"/>
      <c r="AR103" s="367"/>
      <c r="AS103" s="367"/>
      <c r="AT103" s="367"/>
      <c r="AU103" s="368"/>
      <c r="AV103" s="470" t="s">
        <v>122</v>
      </c>
      <c r="AW103" s="471"/>
      <c r="AX103" s="471"/>
      <c r="AY103" s="471"/>
      <c r="AZ103" s="471"/>
      <c r="BA103" s="471"/>
      <c r="BB103" s="471"/>
      <c r="BC103" s="471"/>
      <c r="BD103" s="471"/>
      <c r="BE103" s="471"/>
      <c r="BF103" s="471"/>
      <c r="BG103" s="471"/>
      <c r="BH103" s="471"/>
      <c r="BI103" s="471"/>
      <c r="BJ103" s="471"/>
      <c r="BK103" s="472"/>
      <c r="BL103" s="485"/>
      <c r="BM103" s="486"/>
      <c r="BN103" s="486"/>
      <c r="BO103" s="486"/>
      <c r="BP103" s="486"/>
      <c r="BQ103" s="486"/>
      <c r="BR103" s="486"/>
      <c r="BS103" s="486"/>
      <c r="BT103" s="486"/>
      <c r="BU103" s="486"/>
      <c r="BV103" s="486"/>
      <c r="BW103" s="486"/>
      <c r="BX103" s="486"/>
      <c r="BY103" s="486"/>
      <c r="BZ103" s="486"/>
      <c r="CA103" s="486"/>
      <c r="CB103" s="486"/>
      <c r="CC103" s="486"/>
      <c r="CD103" s="486"/>
      <c r="CE103" s="487"/>
      <c r="CF103" s="500"/>
      <c r="CG103" s="501"/>
      <c r="CH103" s="501"/>
      <c r="CI103" s="501"/>
      <c r="CJ103" s="501"/>
      <c r="CK103" s="501"/>
      <c r="CL103" s="501"/>
      <c r="CM103" s="501"/>
      <c r="CN103" s="501"/>
      <c r="CO103" s="501"/>
      <c r="CP103" s="501"/>
      <c r="CQ103" s="501"/>
      <c r="CR103" s="501"/>
      <c r="CS103" s="501"/>
      <c r="CT103" s="501"/>
      <c r="CU103" s="501"/>
      <c r="CV103" s="502"/>
      <c r="CW103" s="503"/>
      <c r="CX103" s="504"/>
      <c r="CY103" s="504"/>
      <c r="CZ103" s="504"/>
      <c r="DA103" s="504"/>
      <c r="DB103" s="504"/>
      <c r="DC103" s="504"/>
      <c r="DD103" s="504"/>
      <c r="DE103" s="504"/>
      <c r="DF103" s="504"/>
      <c r="DG103" s="504"/>
      <c r="DH103" s="504"/>
      <c r="DI103" s="504"/>
      <c r="DJ103" s="504"/>
      <c r="DK103" s="504"/>
      <c r="DL103" s="504"/>
      <c r="DM103" s="505"/>
      <c r="DN103" s="503"/>
      <c r="DO103" s="504"/>
      <c r="DP103" s="504"/>
      <c r="DQ103" s="504"/>
      <c r="DR103" s="504"/>
      <c r="DS103" s="504"/>
      <c r="DT103" s="504"/>
      <c r="DU103" s="504"/>
      <c r="DV103" s="504"/>
      <c r="DW103" s="504"/>
      <c r="DX103" s="504"/>
      <c r="DY103" s="504"/>
      <c r="DZ103" s="504"/>
      <c r="EA103" s="504"/>
      <c r="EB103" s="504"/>
      <c r="EC103" s="504"/>
      <c r="ED103" s="505"/>
      <c r="EE103" s="506"/>
      <c r="EF103" s="507"/>
      <c r="EG103" s="507"/>
      <c r="EH103" s="507"/>
      <c r="EI103" s="507"/>
      <c r="EJ103" s="507"/>
      <c r="EK103" s="507"/>
      <c r="EL103" s="507"/>
      <c r="EM103" s="507"/>
      <c r="EN103" s="507"/>
      <c r="EO103" s="507"/>
      <c r="EP103" s="507"/>
      <c r="EQ103" s="507"/>
      <c r="ER103" s="507"/>
      <c r="ES103" s="508"/>
      <c r="ET103" s="485"/>
      <c r="EU103" s="486"/>
      <c r="EV103" s="486"/>
      <c r="EW103" s="486"/>
      <c r="EX103" s="486"/>
      <c r="EY103" s="486"/>
      <c r="EZ103" s="486"/>
      <c r="FA103" s="486"/>
      <c r="FB103" s="486"/>
      <c r="FC103" s="486"/>
      <c r="FD103" s="486"/>
      <c r="FE103" s="486"/>
      <c r="FF103" s="486"/>
      <c r="FG103" s="486"/>
      <c r="FH103" s="486"/>
      <c r="FI103" s="486"/>
      <c r="FJ103" s="497"/>
    </row>
    <row r="104" spans="1:166" ht="31.5" customHeight="1">
      <c r="A104" s="370" t="s">
        <v>81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371"/>
      <c r="AP104" s="367"/>
      <c r="AQ104" s="367"/>
      <c r="AR104" s="367"/>
      <c r="AS104" s="367"/>
      <c r="AT104" s="367"/>
      <c r="AU104" s="368"/>
      <c r="AV104" s="463" t="s">
        <v>82</v>
      </c>
      <c r="AW104" s="463"/>
      <c r="AX104" s="463"/>
      <c r="AY104" s="463"/>
      <c r="AZ104" s="463"/>
      <c r="BA104" s="463"/>
      <c r="BB104" s="463"/>
      <c r="BC104" s="463"/>
      <c r="BD104" s="463"/>
      <c r="BE104" s="464"/>
      <c r="BF104" s="465"/>
      <c r="BG104" s="465"/>
      <c r="BH104" s="465"/>
      <c r="BI104" s="465"/>
      <c r="BJ104" s="465"/>
      <c r="BK104" s="466"/>
      <c r="BL104" s="506"/>
      <c r="BM104" s="507"/>
      <c r="BN104" s="507"/>
      <c r="BO104" s="507"/>
      <c r="BP104" s="507"/>
      <c r="BQ104" s="507"/>
      <c r="BR104" s="507"/>
      <c r="BS104" s="507"/>
      <c r="BT104" s="507"/>
      <c r="BU104" s="507"/>
      <c r="BV104" s="507"/>
      <c r="BW104" s="507"/>
      <c r="BX104" s="507"/>
      <c r="BY104" s="507"/>
      <c r="BZ104" s="507"/>
      <c r="CA104" s="507"/>
      <c r="CB104" s="507"/>
      <c r="CC104" s="507"/>
      <c r="CD104" s="507"/>
      <c r="CE104" s="508"/>
      <c r="CF104" s="506"/>
      <c r="CG104" s="507"/>
      <c r="CH104" s="507"/>
      <c r="CI104" s="507"/>
      <c r="CJ104" s="507"/>
      <c r="CK104" s="507"/>
      <c r="CL104" s="507"/>
      <c r="CM104" s="507"/>
      <c r="CN104" s="507"/>
      <c r="CO104" s="507"/>
      <c r="CP104" s="507"/>
      <c r="CQ104" s="507"/>
      <c r="CR104" s="507"/>
      <c r="CS104" s="507"/>
      <c r="CT104" s="507"/>
      <c r="CU104" s="507"/>
      <c r="CV104" s="508"/>
      <c r="CW104" s="503"/>
      <c r="CX104" s="504"/>
      <c r="CY104" s="504"/>
      <c r="CZ104" s="504"/>
      <c r="DA104" s="504"/>
      <c r="DB104" s="504"/>
      <c r="DC104" s="504"/>
      <c r="DD104" s="504"/>
      <c r="DE104" s="504"/>
      <c r="DF104" s="504"/>
      <c r="DG104" s="504"/>
      <c r="DH104" s="504"/>
      <c r="DI104" s="504"/>
      <c r="DJ104" s="504"/>
      <c r="DK104" s="504"/>
      <c r="DL104" s="504"/>
      <c r="DM104" s="505"/>
      <c r="DN104" s="503"/>
      <c r="DO104" s="504"/>
      <c r="DP104" s="504"/>
      <c r="DQ104" s="504"/>
      <c r="DR104" s="504"/>
      <c r="DS104" s="504"/>
      <c r="DT104" s="504"/>
      <c r="DU104" s="504"/>
      <c r="DV104" s="504"/>
      <c r="DW104" s="504"/>
      <c r="DX104" s="504"/>
      <c r="DY104" s="504"/>
      <c r="DZ104" s="504"/>
      <c r="EA104" s="504"/>
      <c r="EB104" s="504"/>
      <c r="EC104" s="504"/>
      <c r="ED104" s="505"/>
      <c r="EE104" s="506"/>
      <c r="EF104" s="507"/>
      <c r="EG104" s="507"/>
      <c r="EH104" s="507"/>
      <c r="EI104" s="507"/>
      <c r="EJ104" s="507"/>
      <c r="EK104" s="507"/>
      <c r="EL104" s="507"/>
      <c r="EM104" s="507"/>
      <c r="EN104" s="507"/>
      <c r="EO104" s="507"/>
      <c r="EP104" s="507"/>
      <c r="EQ104" s="507"/>
      <c r="ER104" s="507"/>
      <c r="ES104" s="508"/>
      <c r="ET104" s="506"/>
      <c r="EU104" s="507"/>
      <c r="EV104" s="507"/>
      <c r="EW104" s="507"/>
      <c r="EX104" s="507"/>
      <c r="EY104" s="507"/>
      <c r="EZ104" s="507"/>
      <c r="FA104" s="507"/>
      <c r="FB104" s="507"/>
      <c r="FC104" s="507"/>
      <c r="FD104" s="507"/>
      <c r="FE104" s="507"/>
      <c r="FF104" s="507"/>
      <c r="FG104" s="507"/>
      <c r="FH104" s="507"/>
      <c r="FI104" s="507"/>
      <c r="FJ104" s="509"/>
    </row>
    <row r="105" spans="1:166" ht="15" customHeight="1">
      <c r="A105" s="498" t="s">
        <v>84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499"/>
      <c r="AP105" s="367"/>
      <c r="AQ105" s="367"/>
      <c r="AR105" s="367"/>
      <c r="AS105" s="367"/>
      <c r="AT105" s="367"/>
      <c r="AU105" s="368"/>
      <c r="AV105" s="470" t="s">
        <v>126</v>
      </c>
      <c r="AW105" s="471"/>
      <c r="AX105" s="471"/>
      <c r="AY105" s="471"/>
      <c r="AZ105" s="471"/>
      <c r="BA105" s="471"/>
      <c r="BB105" s="471"/>
      <c r="BC105" s="471"/>
      <c r="BD105" s="471"/>
      <c r="BE105" s="471"/>
      <c r="BF105" s="471"/>
      <c r="BG105" s="471"/>
      <c r="BH105" s="471"/>
      <c r="BI105" s="471"/>
      <c r="BJ105" s="471"/>
      <c r="BK105" s="472"/>
      <c r="BL105" s="485"/>
      <c r="BM105" s="486"/>
      <c r="BN105" s="486"/>
      <c r="BO105" s="486"/>
      <c r="BP105" s="486"/>
      <c r="BQ105" s="486"/>
      <c r="BR105" s="486"/>
      <c r="BS105" s="486"/>
      <c r="BT105" s="486"/>
      <c r="BU105" s="486"/>
      <c r="BV105" s="486"/>
      <c r="BW105" s="486"/>
      <c r="BX105" s="486"/>
      <c r="BY105" s="486"/>
      <c r="BZ105" s="486"/>
      <c r="CA105" s="486"/>
      <c r="CB105" s="486"/>
      <c r="CC105" s="486"/>
      <c r="CD105" s="486"/>
      <c r="CE105" s="487"/>
      <c r="CF105" s="500"/>
      <c r="CG105" s="501"/>
      <c r="CH105" s="501"/>
      <c r="CI105" s="501"/>
      <c r="CJ105" s="501"/>
      <c r="CK105" s="501"/>
      <c r="CL105" s="501"/>
      <c r="CM105" s="501"/>
      <c r="CN105" s="501"/>
      <c r="CO105" s="501"/>
      <c r="CP105" s="501"/>
      <c r="CQ105" s="501"/>
      <c r="CR105" s="501"/>
      <c r="CS105" s="501"/>
      <c r="CT105" s="501"/>
      <c r="CU105" s="501"/>
      <c r="CV105" s="502"/>
      <c r="CW105" s="503"/>
      <c r="CX105" s="504"/>
      <c r="CY105" s="504"/>
      <c r="CZ105" s="504"/>
      <c r="DA105" s="504"/>
      <c r="DB105" s="504"/>
      <c r="DC105" s="504"/>
      <c r="DD105" s="504"/>
      <c r="DE105" s="504"/>
      <c r="DF105" s="504"/>
      <c r="DG105" s="504"/>
      <c r="DH105" s="504"/>
      <c r="DI105" s="504"/>
      <c r="DJ105" s="504"/>
      <c r="DK105" s="504"/>
      <c r="DL105" s="504"/>
      <c r="DM105" s="505"/>
      <c r="DN105" s="503"/>
      <c r="DO105" s="504"/>
      <c r="DP105" s="504"/>
      <c r="DQ105" s="504"/>
      <c r="DR105" s="504"/>
      <c r="DS105" s="504"/>
      <c r="DT105" s="504"/>
      <c r="DU105" s="504"/>
      <c r="DV105" s="504"/>
      <c r="DW105" s="504"/>
      <c r="DX105" s="504"/>
      <c r="DY105" s="504"/>
      <c r="DZ105" s="504"/>
      <c r="EA105" s="504"/>
      <c r="EB105" s="504"/>
      <c r="EC105" s="504"/>
      <c r="ED105" s="505"/>
      <c r="EE105" s="506"/>
      <c r="EF105" s="507"/>
      <c r="EG105" s="507"/>
      <c r="EH105" s="507"/>
      <c r="EI105" s="507"/>
      <c r="EJ105" s="507"/>
      <c r="EK105" s="507"/>
      <c r="EL105" s="507"/>
      <c r="EM105" s="507"/>
      <c r="EN105" s="507"/>
      <c r="EO105" s="507"/>
      <c r="EP105" s="507"/>
      <c r="EQ105" s="507"/>
      <c r="ER105" s="507"/>
      <c r="ES105" s="508"/>
      <c r="ET105" s="485"/>
      <c r="EU105" s="486"/>
      <c r="EV105" s="486"/>
      <c r="EW105" s="486"/>
      <c r="EX105" s="486"/>
      <c r="EY105" s="486"/>
      <c r="EZ105" s="486"/>
      <c r="FA105" s="486"/>
      <c r="FB105" s="486"/>
      <c r="FC105" s="486"/>
      <c r="FD105" s="486"/>
      <c r="FE105" s="486"/>
      <c r="FF105" s="486"/>
      <c r="FG105" s="486"/>
      <c r="FH105" s="486"/>
      <c r="FI105" s="486"/>
      <c r="FJ105" s="497"/>
    </row>
    <row r="106" spans="1:166" ht="15" customHeight="1">
      <c r="A106" s="498" t="s">
        <v>83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499"/>
      <c r="AP106" s="367"/>
      <c r="AQ106" s="367"/>
      <c r="AR106" s="367"/>
      <c r="AS106" s="367"/>
      <c r="AT106" s="367"/>
      <c r="AU106" s="368"/>
      <c r="AV106" s="470" t="s">
        <v>125</v>
      </c>
      <c r="AW106" s="471"/>
      <c r="AX106" s="471"/>
      <c r="AY106" s="471"/>
      <c r="AZ106" s="471"/>
      <c r="BA106" s="471"/>
      <c r="BB106" s="471"/>
      <c r="BC106" s="471"/>
      <c r="BD106" s="471"/>
      <c r="BE106" s="471"/>
      <c r="BF106" s="471"/>
      <c r="BG106" s="471"/>
      <c r="BH106" s="471"/>
      <c r="BI106" s="471"/>
      <c r="BJ106" s="471"/>
      <c r="BK106" s="472"/>
      <c r="BL106" s="485"/>
      <c r="BM106" s="486"/>
      <c r="BN106" s="486"/>
      <c r="BO106" s="486"/>
      <c r="BP106" s="486"/>
      <c r="BQ106" s="486"/>
      <c r="BR106" s="486"/>
      <c r="BS106" s="486"/>
      <c r="BT106" s="486"/>
      <c r="BU106" s="486"/>
      <c r="BV106" s="486"/>
      <c r="BW106" s="486"/>
      <c r="BX106" s="486"/>
      <c r="BY106" s="486"/>
      <c r="BZ106" s="486"/>
      <c r="CA106" s="486"/>
      <c r="CB106" s="486"/>
      <c r="CC106" s="486"/>
      <c r="CD106" s="486"/>
      <c r="CE106" s="487"/>
      <c r="CF106" s="500"/>
      <c r="CG106" s="501"/>
      <c r="CH106" s="501"/>
      <c r="CI106" s="501"/>
      <c r="CJ106" s="501"/>
      <c r="CK106" s="501"/>
      <c r="CL106" s="501"/>
      <c r="CM106" s="501"/>
      <c r="CN106" s="501"/>
      <c r="CO106" s="501"/>
      <c r="CP106" s="501"/>
      <c r="CQ106" s="501"/>
      <c r="CR106" s="501"/>
      <c r="CS106" s="501"/>
      <c r="CT106" s="501"/>
      <c r="CU106" s="501"/>
      <c r="CV106" s="502"/>
      <c r="CW106" s="503"/>
      <c r="CX106" s="504"/>
      <c r="CY106" s="504"/>
      <c r="CZ106" s="504"/>
      <c r="DA106" s="504"/>
      <c r="DB106" s="504"/>
      <c r="DC106" s="504"/>
      <c r="DD106" s="504"/>
      <c r="DE106" s="504"/>
      <c r="DF106" s="504"/>
      <c r="DG106" s="504"/>
      <c r="DH106" s="504"/>
      <c r="DI106" s="504"/>
      <c r="DJ106" s="504"/>
      <c r="DK106" s="504"/>
      <c r="DL106" s="504"/>
      <c r="DM106" s="505"/>
      <c r="DN106" s="503"/>
      <c r="DO106" s="504"/>
      <c r="DP106" s="504"/>
      <c r="DQ106" s="504"/>
      <c r="DR106" s="504"/>
      <c r="DS106" s="504"/>
      <c r="DT106" s="504"/>
      <c r="DU106" s="504"/>
      <c r="DV106" s="504"/>
      <c r="DW106" s="504"/>
      <c r="DX106" s="504"/>
      <c r="DY106" s="504"/>
      <c r="DZ106" s="504"/>
      <c r="EA106" s="504"/>
      <c r="EB106" s="504"/>
      <c r="EC106" s="504"/>
      <c r="ED106" s="505"/>
      <c r="EE106" s="506"/>
      <c r="EF106" s="507"/>
      <c r="EG106" s="507"/>
      <c r="EH106" s="507"/>
      <c r="EI106" s="507"/>
      <c r="EJ106" s="507"/>
      <c r="EK106" s="507"/>
      <c r="EL106" s="507"/>
      <c r="EM106" s="507"/>
      <c r="EN106" s="507"/>
      <c r="EO106" s="507"/>
      <c r="EP106" s="507"/>
      <c r="EQ106" s="507"/>
      <c r="ER106" s="507"/>
      <c r="ES106" s="508"/>
      <c r="ET106" s="485"/>
      <c r="EU106" s="486"/>
      <c r="EV106" s="486"/>
      <c r="EW106" s="486"/>
      <c r="EX106" s="486"/>
      <c r="EY106" s="486"/>
      <c r="EZ106" s="486"/>
      <c r="FA106" s="486"/>
      <c r="FB106" s="486"/>
      <c r="FC106" s="486"/>
      <c r="FD106" s="486"/>
      <c r="FE106" s="486"/>
      <c r="FF106" s="486"/>
      <c r="FG106" s="486"/>
      <c r="FH106" s="486"/>
      <c r="FI106" s="486"/>
      <c r="FJ106" s="497"/>
    </row>
    <row r="107" spans="1:166" ht="31.5" customHeight="1">
      <c r="A107" s="370" t="s">
        <v>65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371"/>
      <c r="AP107" s="367"/>
      <c r="AQ107" s="367"/>
      <c r="AR107" s="367"/>
      <c r="AS107" s="367"/>
      <c r="AT107" s="367"/>
      <c r="AU107" s="368"/>
      <c r="AV107" s="463" t="s">
        <v>85</v>
      </c>
      <c r="AW107" s="463"/>
      <c r="AX107" s="463"/>
      <c r="AY107" s="463"/>
      <c r="AZ107" s="463"/>
      <c r="BA107" s="463"/>
      <c r="BB107" s="463"/>
      <c r="BC107" s="463"/>
      <c r="BD107" s="463"/>
      <c r="BE107" s="464"/>
      <c r="BF107" s="465"/>
      <c r="BG107" s="465"/>
      <c r="BH107" s="465"/>
      <c r="BI107" s="465"/>
      <c r="BJ107" s="465"/>
      <c r="BK107" s="466"/>
      <c r="BL107" s="506"/>
      <c r="BM107" s="507"/>
      <c r="BN107" s="507"/>
      <c r="BO107" s="507"/>
      <c r="BP107" s="507"/>
      <c r="BQ107" s="507"/>
      <c r="BR107" s="507"/>
      <c r="BS107" s="507"/>
      <c r="BT107" s="507"/>
      <c r="BU107" s="507"/>
      <c r="BV107" s="507"/>
      <c r="BW107" s="507"/>
      <c r="BX107" s="507"/>
      <c r="BY107" s="507"/>
      <c r="BZ107" s="507"/>
      <c r="CA107" s="507"/>
      <c r="CB107" s="507"/>
      <c r="CC107" s="507"/>
      <c r="CD107" s="507"/>
      <c r="CE107" s="508"/>
      <c r="CF107" s="506"/>
      <c r="CG107" s="507"/>
      <c r="CH107" s="507"/>
      <c r="CI107" s="507"/>
      <c r="CJ107" s="507"/>
      <c r="CK107" s="507"/>
      <c r="CL107" s="507"/>
      <c r="CM107" s="507"/>
      <c r="CN107" s="507"/>
      <c r="CO107" s="507"/>
      <c r="CP107" s="507"/>
      <c r="CQ107" s="507"/>
      <c r="CR107" s="507"/>
      <c r="CS107" s="507"/>
      <c r="CT107" s="507"/>
      <c r="CU107" s="507"/>
      <c r="CV107" s="508"/>
      <c r="CW107" s="503"/>
      <c r="CX107" s="504"/>
      <c r="CY107" s="504"/>
      <c r="CZ107" s="504"/>
      <c r="DA107" s="504"/>
      <c r="DB107" s="504"/>
      <c r="DC107" s="504"/>
      <c r="DD107" s="504"/>
      <c r="DE107" s="504"/>
      <c r="DF107" s="504"/>
      <c r="DG107" s="504"/>
      <c r="DH107" s="504"/>
      <c r="DI107" s="504"/>
      <c r="DJ107" s="504"/>
      <c r="DK107" s="504"/>
      <c r="DL107" s="504"/>
      <c r="DM107" s="505"/>
      <c r="DN107" s="503"/>
      <c r="DO107" s="504"/>
      <c r="DP107" s="504"/>
      <c r="DQ107" s="504"/>
      <c r="DR107" s="504"/>
      <c r="DS107" s="504"/>
      <c r="DT107" s="504"/>
      <c r="DU107" s="504"/>
      <c r="DV107" s="504"/>
      <c r="DW107" s="504"/>
      <c r="DX107" s="504"/>
      <c r="DY107" s="504"/>
      <c r="DZ107" s="504"/>
      <c r="EA107" s="504"/>
      <c r="EB107" s="504"/>
      <c r="EC107" s="504"/>
      <c r="ED107" s="505"/>
      <c r="EE107" s="506"/>
      <c r="EF107" s="507"/>
      <c r="EG107" s="507"/>
      <c r="EH107" s="507"/>
      <c r="EI107" s="507"/>
      <c r="EJ107" s="507"/>
      <c r="EK107" s="507"/>
      <c r="EL107" s="507"/>
      <c r="EM107" s="507"/>
      <c r="EN107" s="507"/>
      <c r="EO107" s="507"/>
      <c r="EP107" s="507"/>
      <c r="EQ107" s="507"/>
      <c r="ER107" s="507"/>
      <c r="ES107" s="508"/>
      <c r="ET107" s="506"/>
      <c r="EU107" s="507"/>
      <c r="EV107" s="507"/>
      <c r="EW107" s="507"/>
      <c r="EX107" s="507"/>
      <c r="EY107" s="507"/>
      <c r="EZ107" s="507"/>
      <c r="FA107" s="507"/>
      <c r="FB107" s="507"/>
      <c r="FC107" s="507"/>
      <c r="FD107" s="507"/>
      <c r="FE107" s="507"/>
      <c r="FF107" s="507"/>
      <c r="FG107" s="507"/>
      <c r="FH107" s="507"/>
      <c r="FI107" s="507"/>
      <c r="FJ107" s="509"/>
    </row>
    <row r="108" spans="1:166" ht="16.5" customHeight="1">
      <c r="A108" s="370" t="s">
        <v>86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371"/>
      <c r="AP108" s="367"/>
      <c r="AQ108" s="367"/>
      <c r="AR108" s="367"/>
      <c r="AS108" s="367"/>
      <c r="AT108" s="367"/>
      <c r="AU108" s="368"/>
      <c r="AV108" s="463" t="s">
        <v>87</v>
      </c>
      <c r="AW108" s="463"/>
      <c r="AX108" s="463"/>
      <c r="AY108" s="463"/>
      <c r="AZ108" s="463"/>
      <c r="BA108" s="463"/>
      <c r="BB108" s="463"/>
      <c r="BC108" s="463"/>
      <c r="BD108" s="463"/>
      <c r="BE108" s="464"/>
      <c r="BF108" s="465"/>
      <c r="BG108" s="465"/>
      <c r="BH108" s="465"/>
      <c r="BI108" s="465"/>
      <c r="BJ108" s="465"/>
      <c r="BK108" s="466"/>
      <c r="BL108" s="506"/>
      <c r="BM108" s="507"/>
      <c r="BN108" s="507"/>
      <c r="BO108" s="507"/>
      <c r="BP108" s="507"/>
      <c r="BQ108" s="507"/>
      <c r="BR108" s="507"/>
      <c r="BS108" s="507"/>
      <c r="BT108" s="507"/>
      <c r="BU108" s="507"/>
      <c r="BV108" s="507"/>
      <c r="BW108" s="507"/>
      <c r="BX108" s="507"/>
      <c r="BY108" s="507"/>
      <c r="BZ108" s="507"/>
      <c r="CA108" s="507"/>
      <c r="CB108" s="507"/>
      <c r="CC108" s="507"/>
      <c r="CD108" s="507"/>
      <c r="CE108" s="508"/>
      <c r="CF108" s="506"/>
      <c r="CG108" s="507"/>
      <c r="CH108" s="507"/>
      <c r="CI108" s="507"/>
      <c r="CJ108" s="507"/>
      <c r="CK108" s="507"/>
      <c r="CL108" s="507"/>
      <c r="CM108" s="507"/>
      <c r="CN108" s="507"/>
      <c r="CO108" s="507"/>
      <c r="CP108" s="507"/>
      <c r="CQ108" s="507"/>
      <c r="CR108" s="507"/>
      <c r="CS108" s="507"/>
      <c r="CT108" s="507"/>
      <c r="CU108" s="507"/>
      <c r="CV108" s="508"/>
      <c r="CW108" s="503"/>
      <c r="CX108" s="504"/>
      <c r="CY108" s="504"/>
      <c r="CZ108" s="504"/>
      <c r="DA108" s="504"/>
      <c r="DB108" s="504"/>
      <c r="DC108" s="504"/>
      <c r="DD108" s="504"/>
      <c r="DE108" s="504"/>
      <c r="DF108" s="504"/>
      <c r="DG108" s="504"/>
      <c r="DH108" s="504"/>
      <c r="DI108" s="504"/>
      <c r="DJ108" s="504"/>
      <c r="DK108" s="504"/>
      <c r="DL108" s="504"/>
      <c r="DM108" s="505"/>
      <c r="DN108" s="503"/>
      <c r="DO108" s="504"/>
      <c r="DP108" s="504"/>
      <c r="DQ108" s="504"/>
      <c r="DR108" s="504"/>
      <c r="DS108" s="504"/>
      <c r="DT108" s="504"/>
      <c r="DU108" s="504"/>
      <c r="DV108" s="504"/>
      <c r="DW108" s="504"/>
      <c r="DX108" s="504"/>
      <c r="DY108" s="504"/>
      <c r="DZ108" s="504"/>
      <c r="EA108" s="504"/>
      <c r="EB108" s="504"/>
      <c r="EC108" s="504"/>
      <c r="ED108" s="505"/>
      <c r="EE108" s="506"/>
      <c r="EF108" s="507"/>
      <c r="EG108" s="507"/>
      <c r="EH108" s="507"/>
      <c r="EI108" s="507"/>
      <c r="EJ108" s="507"/>
      <c r="EK108" s="507"/>
      <c r="EL108" s="507"/>
      <c r="EM108" s="507"/>
      <c r="EN108" s="507"/>
      <c r="EO108" s="507"/>
      <c r="EP108" s="507"/>
      <c r="EQ108" s="507"/>
      <c r="ER108" s="507"/>
      <c r="ES108" s="508"/>
      <c r="ET108" s="506"/>
      <c r="EU108" s="507"/>
      <c r="EV108" s="507"/>
      <c r="EW108" s="507"/>
      <c r="EX108" s="507"/>
      <c r="EY108" s="507"/>
      <c r="EZ108" s="507"/>
      <c r="FA108" s="507"/>
      <c r="FB108" s="507"/>
      <c r="FC108" s="507"/>
      <c r="FD108" s="507"/>
      <c r="FE108" s="507"/>
      <c r="FF108" s="507"/>
      <c r="FG108" s="507"/>
      <c r="FH108" s="507"/>
      <c r="FI108" s="507"/>
      <c r="FJ108" s="509"/>
    </row>
    <row r="109" spans="1:166" ht="16.5" customHeight="1">
      <c r="A109" s="370" t="s">
        <v>89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371"/>
      <c r="AP109" s="367"/>
      <c r="AQ109" s="367"/>
      <c r="AR109" s="367"/>
      <c r="AS109" s="367"/>
      <c r="AT109" s="367"/>
      <c r="AU109" s="368"/>
      <c r="AV109" s="463" t="s">
        <v>88</v>
      </c>
      <c r="AW109" s="463"/>
      <c r="AX109" s="463"/>
      <c r="AY109" s="463"/>
      <c r="AZ109" s="463"/>
      <c r="BA109" s="463"/>
      <c r="BB109" s="463"/>
      <c r="BC109" s="463"/>
      <c r="BD109" s="463"/>
      <c r="BE109" s="464"/>
      <c r="BF109" s="465"/>
      <c r="BG109" s="465"/>
      <c r="BH109" s="465"/>
      <c r="BI109" s="465"/>
      <c r="BJ109" s="465"/>
      <c r="BK109" s="466"/>
      <c r="BL109" s="506"/>
      <c r="BM109" s="507"/>
      <c r="BN109" s="507"/>
      <c r="BO109" s="507"/>
      <c r="BP109" s="507"/>
      <c r="BQ109" s="507"/>
      <c r="BR109" s="507"/>
      <c r="BS109" s="507"/>
      <c r="BT109" s="507"/>
      <c r="BU109" s="507"/>
      <c r="BV109" s="507"/>
      <c r="BW109" s="507"/>
      <c r="BX109" s="507"/>
      <c r="BY109" s="507"/>
      <c r="BZ109" s="507"/>
      <c r="CA109" s="507"/>
      <c r="CB109" s="507"/>
      <c r="CC109" s="507"/>
      <c r="CD109" s="507"/>
      <c r="CE109" s="508"/>
      <c r="CF109" s="506"/>
      <c r="CG109" s="507"/>
      <c r="CH109" s="507"/>
      <c r="CI109" s="507"/>
      <c r="CJ109" s="507"/>
      <c r="CK109" s="507"/>
      <c r="CL109" s="507"/>
      <c r="CM109" s="507"/>
      <c r="CN109" s="507"/>
      <c r="CO109" s="507"/>
      <c r="CP109" s="507"/>
      <c r="CQ109" s="507"/>
      <c r="CR109" s="507"/>
      <c r="CS109" s="507"/>
      <c r="CT109" s="507"/>
      <c r="CU109" s="507"/>
      <c r="CV109" s="508"/>
      <c r="CW109" s="503"/>
      <c r="CX109" s="504"/>
      <c r="CY109" s="504"/>
      <c r="CZ109" s="504"/>
      <c r="DA109" s="504"/>
      <c r="DB109" s="504"/>
      <c r="DC109" s="504"/>
      <c r="DD109" s="504"/>
      <c r="DE109" s="504"/>
      <c r="DF109" s="504"/>
      <c r="DG109" s="504"/>
      <c r="DH109" s="504"/>
      <c r="DI109" s="504"/>
      <c r="DJ109" s="504"/>
      <c r="DK109" s="504"/>
      <c r="DL109" s="504"/>
      <c r="DM109" s="505"/>
      <c r="DN109" s="503"/>
      <c r="DO109" s="504"/>
      <c r="DP109" s="504"/>
      <c r="DQ109" s="504"/>
      <c r="DR109" s="504"/>
      <c r="DS109" s="504"/>
      <c r="DT109" s="504"/>
      <c r="DU109" s="504"/>
      <c r="DV109" s="504"/>
      <c r="DW109" s="504"/>
      <c r="DX109" s="504"/>
      <c r="DY109" s="504"/>
      <c r="DZ109" s="504"/>
      <c r="EA109" s="504"/>
      <c r="EB109" s="504"/>
      <c r="EC109" s="504"/>
      <c r="ED109" s="505"/>
      <c r="EE109" s="506"/>
      <c r="EF109" s="507"/>
      <c r="EG109" s="507"/>
      <c r="EH109" s="507"/>
      <c r="EI109" s="507"/>
      <c r="EJ109" s="507"/>
      <c r="EK109" s="507"/>
      <c r="EL109" s="507"/>
      <c r="EM109" s="507"/>
      <c r="EN109" s="507"/>
      <c r="EO109" s="507"/>
      <c r="EP109" s="507"/>
      <c r="EQ109" s="507"/>
      <c r="ER109" s="507"/>
      <c r="ES109" s="508"/>
      <c r="ET109" s="506"/>
      <c r="EU109" s="507"/>
      <c r="EV109" s="507"/>
      <c r="EW109" s="507"/>
      <c r="EX109" s="507"/>
      <c r="EY109" s="507"/>
      <c r="EZ109" s="507"/>
      <c r="FA109" s="507"/>
      <c r="FB109" s="507"/>
      <c r="FC109" s="507"/>
      <c r="FD109" s="507"/>
      <c r="FE109" s="507"/>
      <c r="FF109" s="507"/>
      <c r="FG109" s="507"/>
      <c r="FH109" s="507"/>
      <c r="FI109" s="507"/>
      <c r="FJ109" s="509"/>
    </row>
    <row r="110" spans="1:166" ht="33.75" customHeight="1">
      <c r="A110" s="370" t="s">
        <v>90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371"/>
      <c r="AP110" s="368"/>
      <c r="AQ110" s="365"/>
      <c r="AR110" s="365"/>
      <c r="AS110" s="365"/>
      <c r="AT110" s="365"/>
      <c r="AU110" s="365"/>
      <c r="AV110" s="463" t="s">
        <v>91</v>
      </c>
      <c r="AW110" s="463"/>
      <c r="AX110" s="463"/>
      <c r="AY110" s="463"/>
      <c r="AZ110" s="463"/>
      <c r="BA110" s="463"/>
      <c r="BB110" s="463"/>
      <c r="BC110" s="463"/>
      <c r="BD110" s="463"/>
      <c r="BE110" s="464"/>
      <c r="BF110" s="465"/>
      <c r="BG110" s="465"/>
      <c r="BH110" s="465"/>
      <c r="BI110" s="465"/>
      <c r="BJ110" s="465"/>
      <c r="BK110" s="466"/>
      <c r="BL110" s="358"/>
      <c r="BM110" s="358"/>
      <c r="BN110" s="358"/>
      <c r="BO110" s="358"/>
      <c r="BP110" s="358"/>
      <c r="BQ110" s="358"/>
      <c r="BR110" s="358"/>
      <c r="BS110" s="358"/>
      <c r="BT110" s="358"/>
      <c r="BU110" s="358"/>
      <c r="BV110" s="358"/>
      <c r="BW110" s="358"/>
      <c r="BX110" s="358"/>
      <c r="BY110" s="358"/>
      <c r="BZ110" s="358"/>
      <c r="CA110" s="358"/>
      <c r="CB110" s="358"/>
      <c r="CC110" s="358"/>
      <c r="CD110" s="358"/>
      <c r="CE110" s="358"/>
      <c r="CF110" s="358"/>
      <c r="CG110" s="358"/>
      <c r="CH110" s="358"/>
      <c r="CI110" s="358"/>
      <c r="CJ110" s="358"/>
      <c r="CK110" s="358"/>
      <c r="CL110" s="358"/>
      <c r="CM110" s="358"/>
      <c r="CN110" s="358"/>
      <c r="CO110" s="358"/>
      <c r="CP110" s="358"/>
      <c r="CQ110" s="358"/>
      <c r="CR110" s="358"/>
      <c r="CS110" s="358"/>
      <c r="CT110" s="358"/>
      <c r="CU110" s="358"/>
      <c r="CV110" s="358"/>
      <c r="CW110" s="510"/>
      <c r="CX110" s="510"/>
      <c r="CY110" s="510"/>
      <c r="CZ110" s="510"/>
      <c r="DA110" s="510"/>
      <c r="DB110" s="510"/>
      <c r="DC110" s="510"/>
      <c r="DD110" s="510"/>
      <c r="DE110" s="510"/>
      <c r="DF110" s="510"/>
      <c r="DG110" s="510"/>
      <c r="DH110" s="510"/>
      <c r="DI110" s="510"/>
      <c r="DJ110" s="510"/>
      <c r="DK110" s="510"/>
      <c r="DL110" s="510"/>
      <c r="DM110" s="510"/>
      <c r="DN110" s="510"/>
      <c r="DO110" s="510"/>
      <c r="DP110" s="510"/>
      <c r="DQ110" s="510"/>
      <c r="DR110" s="510"/>
      <c r="DS110" s="510"/>
      <c r="DT110" s="510"/>
      <c r="DU110" s="510"/>
      <c r="DV110" s="510"/>
      <c r="DW110" s="510"/>
      <c r="DX110" s="510"/>
      <c r="DY110" s="510"/>
      <c r="DZ110" s="510"/>
      <c r="EA110" s="510"/>
      <c r="EB110" s="510"/>
      <c r="EC110" s="510"/>
      <c r="ED110" s="510"/>
      <c r="EE110" s="358"/>
      <c r="EF110" s="358"/>
      <c r="EG110" s="358"/>
      <c r="EH110" s="358"/>
      <c r="EI110" s="358"/>
      <c r="EJ110" s="358"/>
      <c r="EK110" s="358"/>
      <c r="EL110" s="358"/>
      <c r="EM110" s="358"/>
      <c r="EN110" s="358"/>
      <c r="EO110" s="358"/>
      <c r="EP110" s="358"/>
      <c r="EQ110" s="358"/>
      <c r="ER110" s="358"/>
      <c r="ES110" s="358"/>
      <c r="ET110" s="358"/>
      <c r="EU110" s="511"/>
      <c r="EV110" s="511"/>
      <c r="EW110" s="511"/>
      <c r="EX110" s="511"/>
      <c r="EY110" s="511"/>
      <c r="EZ110" s="511"/>
      <c r="FA110" s="511"/>
      <c r="FB110" s="511"/>
      <c r="FC110" s="511"/>
      <c r="FD110" s="511"/>
      <c r="FE110" s="511"/>
      <c r="FF110" s="511"/>
      <c r="FG110" s="511"/>
      <c r="FH110" s="511"/>
      <c r="FI110" s="511"/>
      <c r="FJ110" s="512"/>
    </row>
    <row r="111" spans="1:166" ht="33.75" customHeight="1">
      <c r="A111" s="370" t="s">
        <v>92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371"/>
      <c r="AP111" s="368"/>
      <c r="AQ111" s="365"/>
      <c r="AR111" s="365"/>
      <c r="AS111" s="365"/>
      <c r="AT111" s="365"/>
      <c r="AU111" s="365"/>
      <c r="AV111" s="463" t="s">
        <v>93</v>
      </c>
      <c r="AW111" s="463"/>
      <c r="AX111" s="463"/>
      <c r="AY111" s="463"/>
      <c r="AZ111" s="463"/>
      <c r="BA111" s="463"/>
      <c r="BB111" s="463"/>
      <c r="BC111" s="463"/>
      <c r="BD111" s="463"/>
      <c r="BE111" s="464"/>
      <c r="BF111" s="465"/>
      <c r="BG111" s="465"/>
      <c r="BH111" s="465"/>
      <c r="BI111" s="465"/>
      <c r="BJ111" s="465"/>
      <c r="BK111" s="466"/>
      <c r="BL111" s="358"/>
      <c r="BM111" s="358"/>
      <c r="BN111" s="358"/>
      <c r="BO111" s="358"/>
      <c r="BP111" s="358"/>
      <c r="BQ111" s="358"/>
      <c r="BR111" s="358"/>
      <c r="BS111" s="358"/>
      <c r="BT111" s="358"/>
      <c r="BU111" s="358"/>
      <c r="BV111" s="358"/>
      <c r="BW111" s="358"/>
      <c r="BX111" s="358"/>
      <c r="BY111" s="358"/>
      <c r="BZ111" s="358"/>
      <c r="CA111" s="358"/>
      <c r="CB111" s="358"/>
      <c r="CC111" s="358"/>
      <c r="CD111" s="358"/>
      <c r="CE111" s="358"/>
      <c r="CF111" s="358"/>
      <c r="CG111" s="358"/>
      <c r="CH111" s="358"/>
      <c r="CI111" s="358"/>
      <c r="CJ111" s="358"/>
      <c r="CK111" s="358"/>
      <c r="CL111" s="358"/>
      <c r="CM111" s="358"/>
      <c r="CN111" s="358"/>
      <c r="CO111" s="358"/>
      <c r="CP111" s="358"/>
      <c r="CQ111" s="358"/>
      <c r="CR111" s="358"/>
      <c r="CS111" s="358"/>
      <c r="CT111" s="358"/>
      <c r="CU111" s="358"/>
      <c r="CV111" s="358"/>
      <c r="CW111" s="510"/>
      <c r="CX111" s="510"/>
      <c r="CY111" s="510"/>
      <c r="CZ111" s="510"/>
      <c r="DA111" s="510"/>
      <c r="DB111" s="510"/>
      <c r="DC111" s="510"/>
      <c r="DD111" s="510"/>
      <c r="DE111" s="510"/>
      <c r="DF111" s="510"/>
      <c r="DG111" s="510"/>
      <c r="DH111" s="510"/>
      <c r="DI111" s="510"/>
      <c r="DJ111" s="510"/>
      <c r="DK111" s="510"/>
      <c r="DL111" s="510"/>
      <c r="DM111" s="510"/>
      <c r="DN111" s="510"/>
      <c r="DO111" s="510"/>
      <c r="DP111" s="510"/>
      <c r="DQ111" s="510"/>
      <c r="DR111" s="510"/>
      <c r="DS111" s="510"/>
      <c r="DT111" s="510"/>
      <c r="DU111" s="510"/>
      <c r="DV111" s="510"/>
      <c r="DW111" s="510"/>
      <c r="DX111" s="510"/>
      <c r="DY111" s="510"/>
      <c r="DZ111" s="510"/>
      <c r="EA111" s="510"/>
      <c r="EB111" s="510"/>
      <c r="EC111" s="510"/>
      <c r="ED111" s="510"/>
      <c r="EE111" s="358"/>
      <c r="EF111" s="358"/>
      <c r="EG111" s="358"/>
      <c r="EH111" s="358"/>
      <c r="EI111" s="358"/>
      <c r="EJ111" s="358"/>
      <c r="EK111" s="358"/>
      <c r="EL111" s="358"/>
      <c r="EM111" s="358"/>
      <c r="EN111" s="358"/>
      <c r="EO111" s="358"/>
      <c r="EP111" s="358"/>
      <c r="EQ111" s="358"/>
      <c r="ER111" s="358"/>
      <c r="ES111" s="358"/>
      <c r="ET111" s="358"/>
      <c r="EU111" s="511"/>
      <c r="EV111" s="511"/>
      <c r="EW111" s="511"/>
      <c r="EX111" s="511"/>
      <c r="EY111" s="511"/>
      <c r="EZ111" s="511"/>
      <c r="FA111" s="511"/>
      <c r="FB111" s="511"/>
      <c r="FC111" s="511"/>
      <c r="FD111" s="511"/>
      <c r="FE111" s="511"/>
      <c r="FF111" s="511"/>
      <c r="FG111" s="511"/>
      <c r="FH111" s="511"/>
      <c r="FI111" s="511"/>
      <c r="FJ111" s="512"/>
    </row>
    <row r="112" spans="1:166" ht="33.75" customHeight="1">
      <c r="A112" s="370" t="s">
        <v>94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371"/>
      <c r="AP112" s="368"/>
      <c r="AQ112" s="365"/>
      <c r="AR112" s="365"/>
      <c r="AS112" s="365"/>
      <c r="AT112" s="365"/>
      <c r="AU112" s="365"/>
      <c r="AV112" s="463" t="s">
        <v>95</v>
      </c>
      <c r="AW112" s="463"/>
      <c r="AX112" s="463"/>
      <c r="AY112" s="463"/>
      <c r="AZ112" s="463"/>
      <c r="BA112" s="463"/>
      <c r="BB112" s="463"/>
      <c r="BC112" s="463"/>
      <c r="BD112" s="463"/>
      <c r="BE112" s="464"/>
      <c r="BF112" s="465"/>
      <c r="BG112" s="465"/>
      <c r="BH112" s="465"/>
      <c r="BI112" s="465"/>
      <c r="BJ112" s="465"/>
      <c r="BK112" s="466"/>
      <c r="BL112" s="358"/>
      <c r="BM112" s="358"/>
      <c r="BN112" s="358"/>
      <c r="BO112" s="358"/>
      <c r="BP112" s="358"/>
      <c r="BQ112" s="358"/>
      <c r="BR112" s="358"/>
      <c r="BS112" s="358"/>
      <c r="BT112" s="358"/>
      <c r="BU112" s="358"/>
      <c r="BV112" s="358"/>
      <c r="BW112" s="358"/>
      <c r="BX112" s="358"/>
      <c r="BY112" s="358"/>
      <c r="BZ112" s="358"/>
      <c r="CA112" s="358"/>
      <c r="CB112" s="358"/>
      <c r="CC112" s="358"/>
      <c r="CD112" s="358"/>
      <c r="CE112" s="358"/>
      <c r="CF112" s="358"/>
      <c r="CG112" s="358"/>
      <c r="CH112" s="358"/>
      <c r="CI112" s="358"/>
      <c r="CJ112" s="358"/>
      <c r="CK112" s="358"/>
      <c r="CL112" s="358"/>
      <c r="CM112" s="358"/>
      <c r="CN112" s="358"/>
      <c r="CO112" s="358"/>
      <c r="CP112" s="358"/>
      <c r="CQ112" s="358"/>
      <c r="CR112" s="358"/>
      <c r="CS112" s="358"/>
      <c r="CT112" s="358"/>
      <c r="CU112" s="358"/>
      <c r="CV112" s="358"/>
      <c r="CW112" s="510"/>
      <c r="CX112" s="510"/>
      <c r="CY112" s="510"/>
      <c r="CZ112" s="510"/>
      <c r="DA112" s="510"/>
      <c r="DB112" s="510"/>
      <c r="DC112" s="510"/>
      <c r="DD112" s="510"/>
      <c r="DE112" s="510"/>
      <c r="DF112" s="510"/>
      <c r="DG112" s="510"/>
      <c r="DH112" s="510"/>
      <c r="DI112" s="510"/>
      <c r="DJ112" s="510"/>
      <c r="DK112" s="510"/>
      <c r="DL112" s="510"/>
      <c r="DM112" s="510"/>
      <c r="DN112" s="510"/>
      <c r="DO112" s="510"/>
      <c r="DP112" s="510"/>
      <c r="DQ112" s="510"/>
      <c r="DR112" s="510"/>
      <c r="DS112" s="510"/>
      <c r="DT112" s="510"/>
      <c r="DU112" s="510"/>
      <c r="DV112" s="510"/>
      <c r="DW112" s="510"/>
      <c r="DX112" s="510"/>
      <c r="DY112" s="510"/>
      <c r="DZ112" s="510"/>
      <c r="EA112" s="510"/>
      <c r="EB112" s="510"/>
      <c r="EC112" s="510"/>
      <c r="ED112" s="510"/>
      <c r="EE112" s="358"/>
      <c r="EF112" s="358"/>
      <c r="EG112" s="358"/>
      <c r="EH112" s="358"/>
      <c r="EI112" s="358"/>
      <c r="EJ112" s="358"/>
      <c r="EK112" s="358"/>
      <c r="EL112" s="358"/>
      <c r="EM112" s="358"/>
      <c r="EN112" s="358"/>
      <c r="EO112" s="358"/>
      <c r="EP112" s="358"/>
      <c r="EQ112" s="358"/>
      <c r="ER112" s="358"/>
      <c r="ES112" s="358"/>
      <c r="ET112" s="358"/>
      <c r="EU112" s="511"/>
      <c r="EV112" s="511"/>
      <c r="EW112" s="511"/>
      <c r="EX112" s="511"/>
      <c r="EY112" s="511"/>
      <c r="EZ112" s="511"/>
      <c r="FA112" s="511"/>
      <c r="FB112" s="511"/>
      <c r="FC112" s="511"/>
      <c r="FD112" s="511"/>
      <c r="FE112" s="511"/>
      <c r="FF112" s="511"/>
      <c r="FG112" s="511"/>
      <c r="FH112" s="511"/>
      <c r="FI112" s="511"/>
      <c r="FJ112" s="512"/>
    </row>
    <row r="113" spans="1:166" ht="13.5" customHeight="1">
      <c r="A113" s="370" t="s">
        <v>96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371"/>
      <c r="AP113" s="368"/>
      <c r="AQ113" s="365"/>
      <c r="AR113" s="365"/>
      <c r="AS113" s="365"/>
      <c r="AT113" s="365"/>
      <c r="AU113" s="365"/>
      <c r="AV113" s="463" t="s">
        <v>97</v>
      </c>
      <c r="AW113" s="463"/>
      <c r="AX113" s="463"/>
      <c r="AY113" s="463"/>
      <c r="AZ113" s="463"/>
      <c r="BA113" s="463"/>
      <c r="BB113" s="463"/>
      <c r="BC113" s="463"/>
      <c r="BD113" s="463"/>
      <c r="BE113" s="464"/>
      <c r="BF113" s="465"/>
      <c r="BG113" s="465"/>
      <c r="BH113" s="465"/>
      <c r="BI113" s="465"/>
      <c r="BJ113" s="465"/>
      <c r="BK113" s="466"/>
      <c r="BL113" s="358"/>
      <c r="BM113" s="358"/>
      <c r="BN113" s="358"/>
      <c r="BO113" s="358"/>
      <c r="BP113" s="358"/>
      <c r="BQ113" s="358"/>
      <c r="BR113" s="358"/>
      <c r="BS113" s="358"/>
      <c r="BT113" s="358"/>
      <c r="BU113" s="358"/>
      <c r="BV113" s="358"/>
      <c r="BW113" s="358"/>
      <c r="BX113" s="358"/>
      <c r="BY113" s="358"/>
      <c r="BZ113" s="358"/>
      <c r="CA113" s="358"/>
      <c r="CB113" s="358"/>
      <c r="CC113" s="358"/>
      <c r="CD113" s="358"/>
      <c r="CE113" s="358"/>
      <c r="CF113" s="358"/>
      <c r="CG113" s="358"/>
      <c r="CH113" s="358"/>
      <c r="CI113" s="358"/>
      <c r="CJ113" s="358"/>
      <c r="CK113" s="358"/>
      <c r="CL113" s="358"/>
      <c r="CM113" s="358"/>
      <c r="CN113" s="358"/>
      <c r="CO113" s="358"/>
      <c r="CP113" s="358"/>
      <c r="CQ113" s="358"/>
      <c r="CR113" s="358"/>
      <c r="CS113" s="358"/>
      <c r="CT113" s="358"/>
      <c r="CU113" s="358"/>
      <c r="CV113" s="358"/>
      <c r="CW113" s="510"/>
      <c r="CX113" s="510"/>
      <c r="CY113" s="510"/>
      <c r="CZ113" s="510"/>
      <c r="DA113" s="510"/>
      <c r="DB113" s="510"/>
      <c r="DC113" s="510"/>
      <c r="DD113" s="510"/>
      <c r="DE113" s="510"/>
      <c r="DF113" s="510"/>
      <c r="DG113" s="510"/>
      <c r="DH113" s="510"/>
      <c r="DI113" s="510"/>
      <c r="DJ113" s="510"/>
      <c r="DK113" s="510"/>
      <c r="DL113" s="510"/>
      <c r="DM113" s="510"/>
      <c r="DN113" s="510"/>
      <c r="DO113" s="510"/>
      <c r="DP113" s="510"/>
      <c r="DQ113" s="510"/>
      <c r="DR113" s="510"/>
      <c r="DS113" s="510"/>
      <c r="DT113" s="510"/>
      <c r="DU113" s="510"/>
      <c r="DV113" s="510"/>
      <c r="DW113" s="510"/>
      <c r="DX113" s="510"/>
      <c r="DY113" s="510"/>
      <c r="DZ113" s="510"/>
      <c r="EA113" s="510"/>
      <c r="EB113" s="510"/>
      <c r="EC113" s="510"/>
      <c r="ED113" s="510"/>
      <c r="EE113" s="358"/>
      <c r="EF113" s="358"/>
      <c r="EG113" s="358"/>
      <c r="EH113" s="358"/>
      <c r="EI113" s="358"/>
      <c r="EJ113" s="358"/>
      <c r="EK113" s="358"/>
      <c r="EL113" s="358"/>
      <c r="EM113" s="358"/>
      <c r="EN113" s="358"/>
      <c r="EO113" s="358"/>
      <c r="EP113" s="358"/>
      <c r="EQ113" s="358"/>
      <c r="ER113" s="358"/>
      <c r="ES113" s="358"/>
      <c r="ET113" s="358"/>
      <c r="EU113" s="511"/>
      <c r="EV113" s="511"/>
      <c r="EW113" s="511"/>
      <c r="EX113" s="511"/>
      <c r="EY113" s="511"/>
      <c r="EZ113" s="511"/>
      <c r="FA113" s="511"/>
      <c r="FB113" s="511"/>
      <c r="FC113" s="511"/>
      <c r="FD113" s="511"/>
      <c r="FE113" s="511"/>
      <c r="FF113" s="511"/>
      <c r="FG113" s="511"/>
      <c r="FH113" s="511"/>
      <c r="FI113" s="511"/>
      <c r="FJ113" s="512"/>
    </row>
    <row r="114" spans="1:166" ht="23.25" customHeight="1">
      <c r="A114" s="418" t="s">
        <v>116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419"/>
      <c r="AP114" s="368" t="s">
        <v>45</v>
      </c>
      <c r="AQ114" s="365"/>
      <c r="AR114" s="365"/>
      <c r="AS114" s="365"/>
      <c r="AT114" s="365"/>
      <c r="AU114" s="365"/>
      <c r="AV114" s="463"/>
      <c r="AW114" s="463"/>
      <c r="AX114" s="463"/>
      <c r="AY114" s="463"/>
      <c r="AZ114" s="463"/>
      <c r="BA114" s="463"/>
      <c r="BB114" s="463"/>
      <c r="BC114" s="463"/>
      <c r="BD114" s="463"/>
      <c r="BE114" s="464"/>
      <c r="BF114" s="465"/>
      <c r="BG114" s="465"/>
      <c r="BH114" s="465"/>
      <c r="BI114" s="465"/>
      <c r="BJ114" s="465"/>
      <c r="BK114" s="466"/>
      <c r="BL114" s="358"/>
      <c r="BM114" s="358"/>
      <c r="BN114" s="358"/>
      <c r="BO114" s="358"/>
      <c r="BP114" s="358"/>
      <c r="BQ114" s="358"/>
      <c r="BR114" s="358"/>
      <c r="BS114" s="358"/>
      <c r="BT114" s="358"/>
      <c r="BU114" s="358"/>
      <c r="BV114" s="358"/>
      <c r="BW114" s="358"/>
      <c r="BX114" s="358"/>
      <c r="BY114" s="358"/>
      <c r="BZ114" s="358"/>
      <c r="CA114" s="358"/>
      <c r="CB114" s="358"/>
      <c r="CC114" s="358"/>
      <c r="CD114" s="358"/>
      <c r="CE114" s="358"/>
      <c r="CF114" s="358"/>
      <c r="CG114" s="511"/>
      <c r="CH114" s="511"/>
      <c r="CI114" s="511"/>
      <c r="CJ114" s="511"/>
      <c r="CK114" s="511"/>
      <c r="CL114" s="511"/>
      <c r="CM114" s="511"/>
      <c r="CN114" s="511"/>
      <c r="CO114" s="511"/>
      <c r="CP114" s="511"/>
      <c r="CQ114" s="511"/>
      <c r="CR114" s="511"/>
      <c r="CS114" s="511"/>
      <c r="CT114" s="511"/>
      <c r="CU114" s="511"/>
      <c r="CV114" s="511"/>
      <c r="CW114" s="510"/>
      <c r="CX114" s="510"/>
      <c r="CY114" s="510"/>
      <c r="CZ114" s="510"/>
      <c r="DA114" s="510"/>
      <c r="DB114" s="510"/>
      <c r="DC114" s="510"/>
      <c r="DD114" s="510"/>
      <c r="DE114" s="510"/>
      <c r="DF114" s="510"/>
      <c r="DG114" s="510"/>
      <c r="DH114" s="510"/>
      <c r="DI114" s="510"/>
      <c r="DJ114" s="510"/>
      <c r="DK114" s="510"/>
      <c r="DL114" s="510"/>
      <c r="DM114" s="510"/>
      <c r="DN114" s="510"/>
      <c r="DO114" s="510"/>
      <c r="DP114" s="510"/>
      <c r="DQ114" s="510"/>
      <c r="DR114" s="510"/>
      <c r="DS114" s="510"/>
      <c r="DT114" s="510"/>
      <c r="DU114" s="510"/>
      <c r="DV114" s="510"/>
      <c r="DW114" s="510"/>
      <c r="DX114" s="510"/>
      <c r="DY114" s="510"/>
      <c r="DZ114" s="510"/>
      <c r="EA114" s="510"/>
      <c r="EB114" s="510"/>
      <c r="EC114" s="510"/>
      <c r="ED114" s="510"/>
      <c r="EE114" s="358"/>
      <c r="EF114" s="511"/>
      <c r="EG114" s="511"/>
      <c r="EH114" s="511"/>
      <c r="EI114" s="511"/>
      <c r="EJ114" s="511"/>
      <c r="EK114" s="511"/>
      <c r="EL114" s="511"/>
      <c r="EM114" s="511"/>
      <c r="EN114" s="511"/>
      <c r="EO114" s="511"/>
      <c r="EP114" s="511"/>
      <c r="EQ114" s="511"/>
      <c r="ER114" s="511"/>
      <c r="ES114" s="511"/>
      <c r="ET114" s="511"/>
      <c r="EU114" s="511"/>
      <c r="EV114" s="511"/>
      <c r="EW114" s="511"/>
      <c r="EX114" s="511"/>
      <c r="EY114" s="511"/>
      <c r="EZ114" s="511"/>
      <c r="FA114" s="511"/>
      <c r="FB114" s="511"/>
      <c r="FC114" s="511"/>
      <c r="FD114" s="511"/>
      <c r="FE114" s="511"/>
      <c r="FF114" s="511"/>
      <c r="FG114" s="511"/>
      <c r="FH114" s="511"/>
      <c r="FI114" s="511"/>
      <c r="FJ114" s="512"/>
    </row>
    <row r="115" spans="1:166" ht="17.25" customHeight="1">
      <c r="A115" s="420" t="s">
        <v>44</v>
      </c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2"/>
      <c r="AP115" s="423"/>
      <c r="AQ115" s="423"/>
      <c r="AR115" s="423"/>
      <c r="AS115" s="423"/>
      <c r="AT115" s="423"/>
      <c r="AU115" s="424"/>
      <c r="AV115" s="427"/>
      <c r="AW115" s="428"/>
      <c r="AX115" s="428"/>
      <c r="AY115" s="428"/>
      <c r="AZ115" s="428"/>
      <c r="BA115" s="428"/>
      <c r="BB115" s="428"/>
      <c r="BC115" s="428"/>
      <c r="BD115" s="428"/>
      <c r="BE115" s="428"/>
      <c r="BF115" s="428"/>
      <c r="BG115" s="428"/>
      <c r="BH115" s="428"/>
      <c r="BI115" s="428"/>
      <c r="BJ115" s="428"/>
      <c r="BK115" s="429"/>
      <c r="BL115" s="513"/>
      <c r="BM115" s="514"/>
      <c r="BN115" s="514"/>
      <c r="BO115" s="514"/>
      <c r="BP115" s="514"/>
      <c r="BQ115" s="514"/>
      <c r="BR115" s="514"/>
      <c r="BS115" s="514"/>
      <c r="BT115" s="514"/>
      <c r="BU115" s="514"/>
      <c r="BV115" s="514"/>
      <c r="BW115" s="514"/>
      <c r="BX115" s="514"/>
      <c r="BY115" s="514"/>
      <c r="BZ115" s="514"/>
      <c r="CA115" s="514"/>
      <c r="CB115" s="514"/>
      <c r="CC115" s="514"/>
      <c r="CD115" s="514"/>
      <c r="CE115" s="515"/>
      <c r="CF115" s="513"/>
      <c r="CG115" s="514"/>
      <c r="CH115" s="514"/>
      <c r="CI115" s="514"/>
      <c r="CJ115" s="514"/>
      <c r="CK115" s="514"/>
      <c r="CL115" s="514"/>
      <c r="CM115" s="514"/>
      <c r="CN115" s="514"/>
      <c r="CO115" s="514"/>
      <c r="CP115" s="514"/>
      <c r="CQ115" s="514"/>
      <c r="CR115" s="514"/>
      <c r="CS115" s="514"/>
      <c r="CT115" s="514"/>
      <c r="CU115" s="514"/>
      <c r="CV115" s="515"/>
      <c r="CW115" s="516"/>
      <c r="CX115" s="428"/>
      <c r="CY115" s="428"/>
      <c r="CZ115" s="428"/>
      <c r="DA115" s="428"/>
      <c r="DB115" s="428"/>
      <c r="DC115" s="428"/>
      <c r="DD115" s="428"/>
      <c r="DE115" s="428"/>
      <c r="DF115" s="428"/>
      <c r="DG115" s="428"/>
      <c r="DH115" s="428"/>
      <c r="DI115" s="428"/>
      <c r="DJ115" s="428"/>
      <c r="DK115" s="428"/>
      <c r="DL115" s="428"/>
      <c r="DM115" s="429"/>
      <c r="DN115" s="516"/>
      <c r="DO115" s="428"/>
      <c r="DP115" s="428"/>
      <c r="DQ115" s="428"/>
      <c r="DR115" s="428"/>
      <c r="DS115" s="428"/>
      <c r="DT115" s="428"/>
      <c r="DU115" s="428"/>
      <c r="DV115" s="428"/>
      <c r="DW115" s="428"/>
      <c r="DX115" s="428"/>
      <c r="DY115" s="428"/>
      <c r="DZ115" s="428"/>
      <c r="EA115" s="428"/>
      <c r="EB115" s="428"/>
      <c r="EC115" s="428"/>
      <c r="ED115" s="429"/>
      <c r="EE115" s="513"/>
      <c r="EF115" s="514"/>
      <c r="EG115" s="514"/>
      <c r="EH115" s="514"/>
      <c r="EI115" s="514"/>
      <c r="EJ115" s="514"/>
      <c r="EK115" s="514"/>
      <c r="EL115" s="514"/>
      <c r="EM115" s="514"/>
      <c r="EN115" s="514"/>
      <c r="EO115" s="514"/>
      <c r="EP115" s="514"/>
      <c r="EQ115" s="514"/>
      <c r="ER115" s="514"/>
      <c r="ES115" s="515"/>
      <c r="ET115" s="517"/>
      <c r="EU115" s="514"/>
      <c r="EV115" s="514"/>
      <c r="EW115" s="514"/>
      <c r="EX115" s="514"/>
      <c r="EY115" s="514"/>
      <c r="EZ115" s="514"/>
      <c r="FA115" s="514"/>
      <c r="FB115" s="514"/>
      <c r="FC115" s="514"/>
      <c r="FD115" s="514"/>
      <c r="FE115" s="514"/>
      <c r="FF115" s="514"/>
      <c r="FG115" s="514"/>
      <c r="FH115" s="514"/>
      <c r="FI115" s="514"/>
      <c r="FJ115" s="518"/>
    </row>
    <row r="116" spans="1:166" ht="32.25" customHeight="1">
      <c r="A116" s="461" t="s">
        <v>99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462"/>
      <c r="AP116" s="368"/>
      <c r="AQ116" s="365"/>
      <c r="AR116" s="365"/>
      <c r="AS116" s="365"/>
      <c r="AT116" s="365"/>
      <c r="AU116" s="365"/>
      <c r="AV116" s="463" t="s">
        <v>98</v>
      </c>
      <c r="AW116" s="463"/>
      <c r="AX116" s="463"/>
      <c r="AY116" s="463"/>
      <c r="AZ116" s="463"/>
      <c r="BA116" s="463"/>
      <c r="BB116" s="463"/>
      <c r="BC116" s="463"/>
      <c r="BD116" s="463"/>
      <c r="BE116" s="464"/>
      <c r="BF116" s="465"/>
      <c r="BG116" s="465"/>
      <c r="BH116" s="465"/>
      <c r="BI116" s="465"/>
      <c r="BJ116" s="465"/>
      <c r="BK116" s="466"/>
      <c r="BL116" s="358"/>
      <c r="BM116" s="358"/>
      <c r="BN116" s="358"/>
      <c r="BO116" s="358"/>
      <c r="BP116" s="358"/>
      <c r="BQ116" s="358"/>
      <c r="BR116" s="358"/>
      <c r="BS116" s="358"/>
      <c r="BT116" s="358"/>
      <c r="BU116" s="358"/>
      <c r="BV116" s="358"/>
      <c r="BW116" s="358"/>
      <c r="BX116" s="358"/>
      <c r="BY116" s="358"/>
      <c r="BZ116" s="358"/>
      <c r="CA116" s="358"/>
      <c r="CB116" s="358"/>
      <c r="CC116" s="358"/>
      <c r="CD116" s="358"/>
      <c r="CE116" s="358"/>
      <c r="CF116" s="358"/>
      <c r="CG116" s="358"/>
      <c r="CH116" s="358"/>
      <c r="CI116" s="358"/>
      <c r="CJ116" s="358"/>
      <c r="CK116" s="358"/>
      <c r="CL116" s="358"/>
      <c r="CM116" s="358"/>
      <c r="CN116" s="358"/>
      <c r="CO116" s="358"/>
      <c r="CP116" s="358"/>
      <c r="CQ116" s="358"/>
      <c r="CR116" s="358"/>
      <c r="CS116" s="358"/>
      <c r="CT116" s="358"/>
      <c r="CU116" s="358"/>
      <c r="CV116" s="358"/>
      <c r="CW116" s="510"/>
      <c r="CX116" s="510"/>
      <c r="CY116" s="510"/>
      <c r="CZ116" s="510"/>
      <c r="DA116" s="510"/>
      <c r="DB116" s="510"/>
      <c r="DC116" s="510"/>
      <c r="DD116" s="510"/>
      <c r="DE116" s="510"/>
      <c r="DF116" s="510"/>
      <c r="DG116" s="510"/>
      <c r="DH116" s="510"/>
      <c r="DI116" s="510"/>
      <c r="DJ116" s="510"/>
      <c r="DK116" s="510"/>
      <c r="DL116" s="510"/>
      <c r="DM116" s="510"/>
      <c r="DN116" s="510"/>
      <c r="DO116" s="510"/>
      <c r="DP116" s="510"/>
      <c r="DQ116" s="510"/>
      <c r="DR116" s="510"/>
      <c r="DS116" s="510"/>
      <c r="DT116" s="510"/>
      <c r="DU116" s="510"/>
      <c r="DV116" s="510"/>
      <c r="DW116" s="510"/>
      <c r="DX116" s="510"/>
      <c r="DY116" s="510"/>
      <c r="DZ116" s="510"/>
      <c r="EA116" s="510"/>
      <c r="EB116" s="510"/>
      <c r="EC116" s="510"/>
      <c r="ED116" s="510"/>
      <c r="EE116" s="358"/>
      <c r="EF116" s="358"/>
      <c r="EG116" s="358"/>
      <c r="EH116" s="358"/>
      <c r="EI116" s="358"/>
      <c r="EJ116" s="358"/>
      <c r="EK116" s="358"/>
      <c r="EL116" s="358"/>
      <c r="EM116" s="358"/>
      <c r="EN116" s="358"/>
      <c r="EO116" s="358"/>
      <c r="EP116" s="358"/>
      <c r="EQ116" s="358"/>
      <c r="ER116" s="358"/>
      <c r="ES116" s="358"/>
      <c r="ET116" s="358"/>
      <c r="EU116" s="511"/>
      <c r="EV116" s="511"/>
      <c r="EW116" s="511"/>
      <c r="EX116" s="511"/>
      <c r="EY116" s="511"/>
      <c r="EZ116" s="511"/>
      <c r="FA116" s="511"/>
      <c r="FB116" s="511"/>
      <c r="FC116" s="511"/>
      <c r="FD116" s="511"/>
      <c r="FE116" s="511"/>
      <c r="FF116" s="511"/>
      <c r="FG116" s="511"/>
      <c r="FH116" s="511"/>
      <c r="FI116" s="511"/>
      <c r="FJ116" s="512"/>
    </row>
    <row r="117" spans="1:166" ht="15" customHeight="1">
      <c r="A117" s="360" t="s">
        <v>66</v>
      </c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2"/>
      <c r="AP117" s="368"/>
      <c r="AQ117" s="365"/>
      <c r="AR117" s="365"/>
      <c r="AS117" s="365"/>
      <c r="AT117" s="365"/>
      <c r="AU117" s="365"/>
      <c r="AV117" s="463" t="s">
        <v>100</v>
      </c>
      <c r="AW117" s="463"/>
      <c r="AX117" s="463"/>
      <c r="AY117" s="463"/>
      <c r="AZ117" s="463"/>
      <c r="BA117" s="463"/>
      <c r="BB117" s="463"/>
      <c r="BC117" s="463"/>
      <c r="BD117" s="463"/>
      <c r="BE117" s="464"/>
      <c r="BF117" s="465"/>
      <c r="BG117" s="465"/>
      <c r="BH117" s="465"/>
      <c r="BI117" s="465"/>
      <c r="BJ117" s="465"/>
      <c r="BK117" s="466"/>
      <c r="BL117" s="358"/>
      <c r="BM117" s="358"/>
      <c r="BN117" s="358"/>
      <c r="BO117" s="358"/>
      <c r="BP117" s="358"/>
      <c r="BQ117" s="358"/>
      <c r="BR117" s="358"/>
      <c r="BS117" s="358"/>
      <c r="BT117" s="358"/>
      <c r="BU117" s="358"/>
      <c r="BV117" s="358"/>
      <c r="BW117" s="358"/>
      <c r="BX117" s="358"/>
      <c r="BY117" s="358"/>
      <c r="BZ117" s="358"/>
      <c r="CA117" s="358"/>
      <c r="CB117" s="358"/>
      <c r="CC117" s="358"/>
      <c r="CD117" s="358"/>
      <c r="CE117" s="358"/>
      <c r="CF117" s="358"/>
      <c r="CG117" s="358"/>
      <c r="CH117" s="358"/>
      <c r="CI117" s="358"/>
      <c r="CJ117" s="358"/>
      <c r="CK117" s="358"/>
      <c r="CL117" s="358"/>
      <c r="CM117" s="358"/>
      <c r="CN117" s="358"/>
      <c r="CO117" s="358"/>
      <c r="CP117" s="358"/>
      <c r="CQ117" s="358"/>
      <c r="CR117" s="358"/>
      <c r="CS117" s="358"/>
      <c r="CT117" s="358"/>
      <c r="CU117" s="358"/>
      <c r="CV117" s="358"/>
      <c r="CW117" s="510"/>
      <c r="CX117" s="510"/>
      <c r="CY117" s="510"/>
      <c r="CZ117" s="510"/>
      <c r="DA117" s="510"/>
      <c r="DB117" s="510"/>
      <c r="DC117" s="510"/>
      <c r="DD117" s="510"/>
      <c r="DE117" s="510"/>
      <c r="DF117" s="510"/>
      <c r="DG117" s="510"/>
      <c r="DH117" s="510"/>
      <c r="DI117" s="510"/>
      <c r="DJ117" s="510"/>
      <c r="DK117" s="510"/>
      <c r="DL117" s="510"/>
      <c r="DM117" s="510"/>
      <c r="DN117" s="510"/>
      <c r="DO117" s="510"/>
      <c r="DP117" s="510"/>
      <c r="DQ117" s="510"/>
      <c r="DR117" s="510"/>
      <c r="DS117" s="510"/>
      <c r="DT117" s="510"/>
      <c r="DU117" s="510"/>
      <c r="DV117" s="510"/>
      <c r="DW117" s="510"/>
      <c r="DX117" s="510"/>
      <c r="DY117" s="510"/>
      <c r="DZ117" s="510"/>
      <c r="EA117" s="510"/>
      <c r="EB117" s="510"/>
      <c r="EC117" s="510"/>
      <c r="ED117" s="510"/>
      <c r="EE117" s="358"/>
      <c r="EF117" s="358"/>
      <c r="EG117" s="358"/>
      <c r="EH117" s="358"/>
      <c r="EI117" s="358"/>
      <c r="EJ117" s="358"/>
      <c r="EK117" s="358"/>
      <c r="EL117" s="358"/>
      <c r="EM117" s="358"/>
      <c r="EN117" s="358"/>
      <c r="EO117" s="358"/>
      <c r="EP117" s="358"/>
      <c r="EQ117" s="358"/>
      <c r="ER117" s="358"/>
      <c r="ES117" s="358"/>
      <c r="ET117" s="358"/>
      <c r="EU117" s="511"/>
      <c r="EV117" s="511"/>
      <c r="EW117" s="511"/>
      <c r="EX117" s="511"/>
      <c r="EY117" s="511"/>
      <c r="EZ117" s="511"/>
      <c r="FA117" s="511"/>
      <c r="FB117" s="511"/>
      <c r="FC117" s="511"/>
      <c r="FD117" s="511"/>
      <c r="FE117" s="511"/>
      <c r="FF117" s="511"/>
      <c r="FG117" s="511"/>
      <c r="FH117" s="511"/>
      <c r="FI117" s="511"/>
      <c r="FJ117" s="512"/>
    </row>
    <row r="118" spans="1:166" ht="15" customHeight="1">
      <c r="A118" s="360" t="s">
        <v>67</v>
      </c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2"/>
      <c r="AP118" s="368"/>
      <c r="AQ118" s="365"/>
      <c r="AR118" s="365"/>
      <c r="AS118" s="365"/>
      <c r="AT118" s="365"/>
      <c r="AU118" s="365"/>
      <c r="AV118" s="463" t="s">
        <v>101</v>
      </c>
      <c r="AW118" s="463"/>
      <c r="AX118" s="463"/>
      <c r="AY118" s="463"/>
      <c r="AZ118" s="463"/>
      <c r="BA118" s="463"/>
      <c r="BB118" s="463"/>
      <c r="BC118" s="463"/>
      <c r="BD118" s="463"/>
      <c r="BE118" s="464"/>
      <c r="BF118" s="465"/>
      <c r="BG118" s="465"/>
      <c r="BH118" s="465"/>
      <c r="BI118" s="465"/>
      <c r="BJ118" s="465"/>
      <c r="BK118" s="466"/>
      <c r="BL118" s="358"/>
      <c r="BM118" s="358"/>
      <c r="BN118" s="358"/>
      <c r="BO118" s="358"/>
      <c r="BP118" s="358"/>
      <c r="BQ118" s="358"/>
      <c r="BR118" s="358"/>
      <c r="BS118" s="358"/>
      <c r="BT118" s="358"/>
      <c r="BU118" s="358"/>
      <c r="BV118" s="358"/>
      <c r="BW118" s="358"/>
      <c r="BX118" s="358"/>
      <c r="BY118" s="358"/>
      <c r="BZ118" s="358"/>
      <c r="CA118" s="358"/>
      <c r="CB118" s="358"/>
      <c r="CC118" s="358"/>
      <c r="CD118" s="358"/>
      <c r="CE118" s="358"/>
      <c r="CF118" s="358"/>
      <c r="CG118" s="358"/>
      <c r="CH118" s="358"/>
      <c r="CI118" s="358"/>
      <c r="CJ118" s="358"/>
      <c r="CK118" s="358"/>
      <c r="CL118" s="358"/>
      <c r="CM118" s="358"/>
      <c r="CN118" s="358"/>
      <c r="CO118" s="358"/>
      <c r="CP118" s="358"/>
      <c r="CQ118" s="358"/>
      <c r="CR118" s="358"/>
      <c r="CS118" s="358"/>
      <c r="CT118" s="358"/>
      <c r="CU118" s="358"/>
      <c r="CV118" s="358"/>
      <c r="CW118" s="510"/>
      <c r="CX118" s="510"/>
      <c r="CY118" s="510"/>
      <c r="CZ118" s="510"/>
      <c r="DA118" s="510"/>
      <c r="DB118" s="510"/>
      <c r="DC118" s="510"/>
      <c r="DD118" s="510"/>
      <c r="DE118" s="510"/>
      <c r="DF118" s="510"/>
      <c r="DG118" s="510"/>
      <c r="DH118" s="510"/>
      <c r="DI118" s="510"/>
      <c r="DJ118" s="510"/>
      <c r="DK118" s="510"/>
      <c r="DL118" s="510"/>
      <c r="DM118" s="510"/>
      <c r="DN118" s="510"/>
      <c r="DO118" s="510"/>
      <c r="DP118" s="510"/>
      <c r="DQ118" s="510"/>
      <c r="DR118" s="510"/>
      <c r="DS118" s="510"/>
      <c r="DT118" s="510"/>
      <c r="DU118" s="510"/>
      <c r="DV118" s="510"/>
      <c r="DW118" s="510"/>
      <c r="DX118" s="510"/>
      <c r="DY118" s="510"/>
      <c r="DZ118" s="510"/>
      <c r="EA118" s="510"/>
      <c r="EB118" s="510"/>
      <c r="EC118" s="510"/>
      <c r="ED118" s="510"/>
      <c r="EE118" s="358"/>
      <c r="EF118" s="358"/>
      <c r="EG118" s="358"/>
      <c r="EH118" s="358"/>
      <c r="EI118" s="358"/>
      <c r="EJ118" s="358"/>
      <c r="EK118" s="358"/>
      <c r="EL118" s="358"/>
      <c r="EM118" s="358"/>
      <c r="EN118" s="358"/>
      <c r="EO118" s="358"/>
      <c r="EP118" s="358"/>
      <c r="EQ118" s="358"/>
      <c r="ER118" s="358"/>
      <c r="ES118" s="358"/>
      <c r="ET118" s="358"/>
      <c r="EU118" s="511"/>
      <c r="EV118" s="511"/>
      <c r="EW118" s="511"/>
      <c r="EX118" s="511"/>
      <c r="EY118" s="511"/>
      <c r="EZ118" s="511"/>
      <c r="FA118" s="511"/>
      <c r="FB118" s="511"/>
      <c r="FC118" s="511"/>
      <c r="FD118" s="511"/>
      <c r="FE118" s="511"/>
      <c r="FF118" s="511"/>
      <c r="FG118" s="511"/>
      <c r="FH118" s="511"/>
      <c r="FI118" s="511"/>
      <c r="FJ118" s="512"/>
    </row>
    <row r="119" spans="1:166" ht="45" customHeight="1">
      <c r="A119" s="461" t="s">
        <v>102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462"/>
      <c r="AP119" s="368"/>
      <c r="AQ119" s="365"/>
      <c r="AR119" s="365"/>
      <c r="AS119" s="365"/>
      <c r="AT119" s="365"/>
      <c r="AU119" s="365"/>
      <c r="AV119" s="463" t="s">
        <v>103</v>
      </c>
      <c r="AW119" s="463"/>
      <c r="AX119" s="463"/>
      <c r="AY119" s="463"/>
      <c r="AZ119" s="463"/>
      <c r="BA119" s="463"/>
      <c r="BB119" s="463"/>
      <c r="BC119" s="463"/>
      <c r="BD119" s="463"/>
      <c r="BE119" s="464"/>
      <c r="BF119" s="465"/>
      <c r="BG119" s="465"/>
      <c r="BH119" s="465"/>
      <c r="BI119" s="465"/>
      <c r="BJ119" s="465"/>
      <c r="BK119" s="466"/>
      <c r="BL119" s="358"/>
      <c r="BM119" s="358"/>
      <c r="BN119" s="358"/>
      <c r="BO119" s="358"/>
      <c r="BP119" s="358"/>
      <c r="BQ119" s="358"/>
      <c r="BR119" s="358"/>
      <c r="BS119" s="358"/>
      <c r="BT119" s="358"/>
      <c r="BU119" s="358"/>
      <c r="BV119" s="358"/>
      <c r="BW119" s="358"/>
      <c r="BX119" s="358"/>
      <c r="BY119" s="358"/>
      <c r="BZ119" s="358"/>
      <c r="CA119" s="358"/>
      <c r="CB119" s="358"/>
      <c r="CC119" s="358"/>
      <c r="CD119" s="358"/>
      <c r="CE119" s="358"/>
      <c r="CF119" s="358"/>
      <c r="CG119" s="358"/>
      <c r="CH119" s="358"/>
      <c r="CI119" s="358"/>
      <c r="CJ119" s="358"/>
      <c r="CK119" s="358"/>
      <c r="CL119" s="358"/>
      <c r="CM119" s="358"/>
      <c r="CN119" s="358"/>
      <c r="CO119" s="358"/>
      <c r="CP119" s="358"/>
      <c r="CQ119" s="358"/>
      <c r="CR119" s="358"/>
      <c r="CS119" s="358"/>
      <c r="CT119" s="358"/>
      <c r="CU119" s="358"/>
      <c r="CV119" s="358"/>
      <c r="CW119" s="510"/>
      <c r="CX119" s="510"/>
      <c r="CY119" s="510"/>
      <c r="CZ119" s="510"/>
      <c r="DA119" s="510"/>
      <c r="DB119" s="510"/>
      <c r="DC119" s="510"/>
      <c r="DD119" s="510"/>
      <c r="DE119" s="510"/>
      <c r="DF119" s="510"/>
      <c r="DG119" s="510"/>
      <c r="DH119" s="510"/>
      <c r="DI119" s="510"/>
      <c r="DJ119" s="510"/>
      <c r="DK119" s="510"/>
      <c r="DL119" s="510"/>
      <c r="DM119" s="510"/>
      <c r="DN119" s="510"/>
      <c r="DO119" s="510"/>
      <c r="DP119" s="510"/>
      <c r="DQ119" s="510"/>
      <c r="DR119" s="510"/>
      <c r="DS119" s="510"/>
      <c r="DT119" s="510"/>
      <c r="DU119" s="510"/>
      <c r="DV119" s="510"/>
      <c r="DW119" s="510"/>
      <c r="DX119" s="510"/>
      <c r="DY119" s="510"/>
      <c r="DZ119" s="510"/>
      <c r="EA119" s="510"/>
      <c r="EB119" s="510"/>
      <c r="EC119" s="510"/>
      <c r="ED119" s="510"/>
      <c r="EE119" s="358"/>
      <c r="EF119" s="358"/>
      <c r="EG119" s="358"/>
      <c r="EH119" s="358"/>
      <c r="EI119" s="358"/>
      <c r="EJ119" s="358"/>
      <c r="EK119" s="358"/>
      <c r="EL119" s="358"/>
      <c r="EM119" s="358"/>
      <c r="EN119" s="358"/>
      <c r="EO119" s="358"/>
      <c r="EP119" s="358"/>
      <c r="EQ119" s="358"/>
      <c r="ER119" s="358"/>
      <c r="ES119" s="358"/>
      <c r="ET119" s="511"/>
      <c r="EU119" s="511"/>
      <c r="EV119" s="511"/>
      <c r="EW119" s="511"/>
      <c r="EX119" s="511"/>
      <c r="EY119" s="511"/>
      <c r="EZ119" s="511"/>
      <c r="FA119" s="511"/>
      <c r="FB119" s="511"/>
      <c r="FC119" s="511"/>
      <c r="FD119" s="511"/>
      <c r="FE119" s="511"/>
      <c r="FF119" s="511"/>
      <c r="FG119" s="511"/>
      <c r="FH119" s="511"/>
      <c r="FI119" s="511"/>
      <c r="FJ119" s="512"/>
    </row>
    <row r="120" spans="1:166" ht="15" customHeight="1">
      <c r="A120" s="467" t="s">
        <v>104</v>
      </c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9"/>
      <c r="AP120" s="368"/>
      <c r="AQ120" s="365"/>
      <c r="AR120" s="365"/>
      <c r="AS120" s="365"/>
      <c r="AT120" s="365"/>
      <c r="AU120" s="365"/>
      <c r="AV120" s="463" t="s">
        <v>106</v>
      </c>
      <c r="AW120" s="463"/>
      <c r="AX120" s="463"/>
      <c r="AY120" s="463"/>
      <c r="AZ120" s="463"/>
      <c r="BA120" s="463"/>
      <c r="BB120" s="463"/>
      <c r="BC120" s="463"/>
      <c r="BD120" s="463"/>
      <c r="BE120" s="464"/>
      <c r="BF120" s="465"/>
      <c r="BG120" s="465"/>
      <c r="BH120" s="465"/>
      <c r="BI120" s="465"/>
      <c r="BJ120" s="465"/>
      <c r="BK120" s="466"/>
      <c r="BL120" s="358"/>
      <c r="BM120" s="358"/>
      <c r="BN120" s="358"/>
      <c r="BO120" s="358"/>
      <c r="BP120" s="358"/>
      <c r="BQ120" s="358"/>
      <c r="BR120" s="358"/>
      <c r="BS120" s="358"/>
      <c r="BT120" s="358"/>
      <c r="BU120" s="358"/>
      <c r="BV120" s="358"/>
      <c r="BW120" s="358"/>
      <c r="BX120" s="358"/>
      <c r="BY120" s="358"/>
      <c r="BZ120" s="358"/>
      <c r="CA120" s="358"/>
      <c r="CB120" s="358"/>
      <c r="CC120" s="358"/>
      <c r="CD120" s="358"/>
      <c r="CE120" s="358"/>
      <c r="CF120" s="358"/>
      <c r="CG120" s="358"/>
      <c r="CH120" s="358"/>
      <c r="CI120" s="358"/>
      <c r="CJ120" s="358"/>
      <c r="CK120" s="358"/>
      <c r="CL120" s="358"/>
      <c r="CM120" s="358"/>
      <c r="CN120" s="358"/>
      <c r="CO120" s="358"/>
      <c r="CP120" s="358"/>
      <c r="CQ120" s="358"/>
      <c r="CR120" s="358"/>
      <c r="CS120" s="358"/>
      <c r="CT120" s="358"/>
      <c r="CU120" s="358"/>
      <c r="CV120" s="358"/>
      <c r="CW120" s="510"/>
      <c r="CX120" s="510"/>
      <c r="CY120" s="510"/>
      <c r="CZ120" s="510"/>
      <c r="DA120" s="510"/>
      <c r="DB120" s="510"/>
      <c r="DC120" s="510"/>
      <c r="DD120" s="510"/>
      <c r="DE120" s="510"/>
      <c r="DF120" s="510"/>
      <c r="DG120" s="510"/>
      <c r="DH120" s="510"/>
      <c r="DI120" s="510"/>
      <c r="DJ120" s="510"/>
      <c r="DK120" s="510"/>
      <c r="DL120" s="510"/>
      <c r="DM120" s="510"/>
      <c r="DN120" s="510"/>
      <c r="DO120" s="510"/>
      <c r="DP120" s="510"/>
      <c r="DQ120" s="510"/>
      <c r="DR120" s="510"/>
      <c r="DS120" s="510"/>
      <c r="DT120" s="510"/>
      <c r="DU120" s="510"/>
      <c r="DV120" s="510"/>
      <c r="DW120" s="510"/>
      <c r="DX120" s="510"/>
      <c r="DY120" s="510"/>
      <c r="DZ120" s="510"/>
      <c r="EA120" s="510"/>
      <c r="EB120" s="510"/>
      <c r="EC120" s="510"/>
      <c r="ED120" s="510"/>
      <c r="EE120" s="358"/>
      <c r="EF120" s="358"/>
      <c r="EG120" s="358"/>
      <c r="EH120" s="358"/>
      <c r="EI120" s="358"/>
      <c r="EJ120" s="358"/>
      <c r="EK120" s="358"/>
      <c r="EL120" s="358"/>
      <c r="EM120" s="358"/>
      <c r="EN120" s="358"/>
      <c r="EO120" s="358"/>
      <c r="EP120" s="358"/>
      <c r="EQ120" s="358"/>
      <c r="ER120" s="358"/>
      <c r="ES120" s="358"/>
      <c r="ET120" s="511"/>
      <c r="EU120" s="511"/>
      <c r="EV120" s="511"/>
      <c r="EW120" s="511"/>
      <c r="EX120" s="511"/>
      <c r="EY120" s="511"/>
      <c r="EZ120" s="511"/>
      <c r="FA120" s="511"/>
      <c r="FB120" s="511"/>
      <c r="FC120" s="511"/>
      <c r="FD120" s="511"/>
      <c r="FE120" s="511"/>
      <c r="FF120" s="511"/>
      <c r="FG120" s="511"/>
      <c r="FH120" s="511"/>
      <c r="FI120" s="511"/>
      <c r="FJ120" s="512"/>
    </row>
    <row r="121" spans="1:166" ht="15" customHeight="1">
      <c r="A121" s="360" t="s">
        <v>105</v>
      </c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2"/>
      <c r="AP121" s="368"/>
      <c r="AQ121" s="365"/>
      <c r="AR121" s="365"/>
      <c r="AS121" s="365"/>
      <c r="AT121" s="365"/>
      <c r="AU121" s="365"/>
      <c r="AV121" s="463" t="s">
        <v>107</v>
      </c>
      <c r="AW121" s="463"/>
      <c r="AX121" s="463"/>
      <c r="AY121" s="463"/>
      <c r="AZ121" s="463"/>
      <c r="BA121" s="463"/>
      <c r="BB121" s="463"/>
      <c r="BC121" s="463"/>
      <c r="BD121" s="463"/>
      <c r="BE121" s="464"/>
      <c r="BF121" s="465"/>
      <c r="BG121" s="465"/>
      <c r="BH121" s="465"/>
      <c r="BI121" s="465"/>
      <c r="BJ121" s="465"/>
      <c r="BK121" s="466"/>
      <c r="BL121" s="358"/>
      <c r="BM121" s="358"/>
      <c r="BN121" s="358"/>
      <c r="BO121" s="358"/>
      <c r="BP121" s="358"/>
      <c r="BQ121" s="358"/>
      <c r="BR121" s="358"/>
      <c r="BS121" s="358"/>
      <c r="BT121" s="358"/>
      <c r="BU121" s="358"/>
      <c r="BV121" s="358"/>
      <c r="BW121" s="358"/>
      <c r="BX121" s="358"/>
      <c r="BY121" s="358"/>
      <c r="BZ121" s="358"/>
      <c r="CA121" s="358"/>
      <c r="CB121" s="358"/>
      <c r="CC121" s="358"/>
      <c r="CD121" s="358"/>
      <c r="CE121" s="358"/>
      <c r="CF121" s="358"/>
      <c r="CG121" s="358"/>
      <c r="CH121" s="358"/>
      <c r="CI121" s="358"/>
      <c r="CJ121" s="358"/>
      <c r="CK121" s="358"/>
      <c r="CL121" s="358"/>
      <c r="CM121" s="358"/>
      <c r="CN121" s="358"/>
      <c r="CO121" s="358"/>
      <c r="CP121" s="358"/>
      <c r="CQ121" s="358"/>
      <c r="CR121" s="358"/>
      <c r="CS121" s="358"/>
      <c r="CT121" s="358"/>
      <c r="CU121" s="358"/>
      <c r="CV121" s="358"/>
      <c r="CW121" s="510"/>
      <c r="CX121" s="510"/>
      <c r="CY121" s="510"/>
      <c r="CZ121" s="510"/>
      <c r="DA121" s="510"/>
      <c r="DB121" s="510"/>
      <c r="DC121" s="510"/>
      <c r="DD121" s="510"/>
      <c r="DE121" s="510"/>
      <c r="DF121" s="510"/>
      <c r="DG121" s="510"/>
      <c r="DH121" s="510"/>
      <c r="DI121" s="510"/>
      <c r="DJ121" s="510"/>
      <c r="DK121" s="510"/>
      <c r="DL121" s="510"/>
      <c r="DM121" s="510"/>
      <c r="DN121" s="510"/>
      <c r="DO121" s="510"/>
      <c r="DP121" s="510"/>
      <c r="DQ121" s="510"/>
      <c r="DR121" s="510"/>
      <c r="DS121" s="510"/>
      <c r="DT121" s="510"/>
      <c r="DU121" s="510"/>
      <c r="DV121" s="510"/>
      <c r="DW121" s="510"/>
      <c r="DX121" s="510"/>
      <c r="DY121" s="510"/>
      <c r="DZ121" s="510"/>
      <c r="EA121" s="510"/>
      <c r="EB121" s="510"/>
      <c r="EC121" s="510"/>
      <c r="ED121" s="510"/>
      <c r="EE121" s="358"/>
      <c r="EF121" s="358"/>
      <c r="EG121" s="358"/>
      <c r="EH121" s="358"/>
      <c r="EI121" s="358"/>
      <c r="EJ121" s="358"/>
      <c r="EK121" s="358"/>
      <c r="EL121" s="358"/>
      <c r="EM121" s="358"/>
      <c r="EN121" s="358"/>
      <c r="EO121" s="358"/>
      <c r="EP121" s="358"/>
      <c r="EQ121" s="358"/>
      <c r="ER121" s="358"/>
      <c r="ES121" s="358"/>
      <c r="ET121" s="358"/>
      <c r="EU121" s="511"/>
      <c r="EV121" s="511"/>
      <c r="EW121" s="511"/>
      <c r="EX121" s="511"/>
      <c r="EY121" s="511"/>
      <c r="EZ121" s="511"/>
      <c r="FA121" s="511"/>
      <c r="FB121" s="511"/>
      <c r="FC121" s="511"/>
      <c r="FD121" s="511"/>
      <c r="FE121" s="511"/>
      <c r="FF121" s="511"/>
      <c r="FG121" s="511"/>
      <c r="FH121" s="511"/>
      <c r="FI121" s="511"/>
      <c r="FJ121" s="512"/>
    </row>
    <row r="122" spans="1:166" ht="15" customHeight="1">
      <c r="A122" s="498" t="s">
        <v>109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499"/>
      <c r="AP122" s="368"/>
      <c r="AQ122" s="365"/>
      <c r="AR122" s="365"/>
      <c r="AS122" s="365"/>
      <c r="AT122" s="365"/>
      <c r="AU122" s="365"/>
      <c r="AV122" s="470" t="s">
        <v>110</v>
      </c>
      <c r="AW122" s="471"/>
      <c r="AX122" s="471"/>
      <c r="AY122" s="471"/>
      <c r="AZ122" s="471"/>
      <c r="BA122" s="471"/>
      <c r="BB122" s="471"/>
      <c r="BC122" s="471"/>
      <c r="BD122" s="471"/>
      <c r="BE122" s="471"/>
      <c r="BF122" s="471"/>
      <c r="BG122" s="471"/>
      <c r="BH122" s="471"/>
      <c r="BI122" s="471"/>
      <c r="BJ122" s="471"/>
      <c r="BK122" s="472"/>
      <c r="BL122" s="511"/>
      <c r="BM122" s="511"/>
      <c r="BN122" s="511"/>
      <c r="BO122" s="511"/>
      <c r="BP122" s="511"/>
      <c r="BQ122" s="511"/>
      <c r="BR122" s="511"/>
      <c r="BS122" s="511"/>
      <c r="BT122" s="511"/>
      <c r="BU122" s="511"/>
      <c r="BV122" s="511"/>
      <c r="BW122" s="511"/>
      <c r="BX122" s="511"/>
      <c r="BY122" s="511"/>
      <c r="BZ122" s="511"/>
      <c r="CA122" s="511"/>
      <c r="CB122" s="511"/>
      <c r="CC122" s="511"/>
      <c r="CD122" s="511"/>
      <c r="CE122" s="511"/>
      <c r="CF122" s="519"/>
      <c r="CG122" s="519"/>
      <c r="CH122" s="519"/>
      <c r="CI122" s="519"/>
      <c r="CJ122" s="519"/>
      <c r="CK122" s="519"/>
      <c r="CL122" s="519"/>
      <c r="CM122" s="519"/>
      <c r="CN122" s="519"/>
      <c r="CO122" s="519"/>
      <c r="CP122" s="519"/>
      <c r="CQ122" s="519"/>
      <c r="CR122" s="519"/>
      <c r="CS122" s="519"/>
      <c r="CT122" s="519"/>
      <c r="CU122" s="519"/>
      <c r="CV122" s="519"/>
      <c r="CW122" s="510"/>
      <c r="CX122" s="510"/>
      <c r="CY122" s="510"/>
      <c r="CZ122" s="510"/>
      <c r="DA122" s="510"/>
      <c r="DB122" s="510"/>
      <c r="DC122" s="510"/>
      <c r="DD122" s="510"/>
      <c r="DE122" s="510"/>
      <c r="DF122" s="510"/>
      <c r="DG122" s="510"/>
      <c r="DH122" s="510"/>
      <c r="DI122" s="510"/>
      <c r="DJ122" s="510"/>
      <c r="DK122" s="510"/>
      <c r="DL122" s="510"/>
      <c r="DM122" s="510"/>
      <c r="DN122" s="510"/>
      <c r="DO122" s="510"/>
      <c r="DP122" s="510"/>
      <c r="DQ122" s="510"/>
      <c r="DR122" s="510"/>
      <c r="DS122" s="510"/>
      <c r="DT122" s="510"/>
      <c r="DU122" s="510"/>
      <c r="DV122" s="510"/>
      <c r="DW122" s="510"/>
      <c r="DX122" s="510"/>
      <c r="DY122" s="510"/>
      <c r="DZ122" s="510"/>
      <c r="EA122" s="510"/>
      <c r="EB122" s="510"/>
      <c r="EC122" s="510"/>
      <c r="ED122" s="510"/>
      <c r="EE122" s="358"/>
      <c r="EF122" s="358"/>
      <c r="EG122" s="358"/>
      <c r="EH122" s="358"/>
      <c r="EI122" s="358"/>
      <c r="EJ122" s="358"/>
      <c r="EK122" s="358"/>
      <c r="EL122" s="358"/>
      <c r="EM122" s="358"/>
      <c r="EN122" s="358"/>
      <c r="EO122" s="358"/>
      <c r="EP122" s="358"/>
      <c r="EQ122" s="358"/>
      <c r="ER122" s="358"/>
      <c r="ES122" s="358"/>
      <c r="ET122" s="511"/>
      <c r="EU122" s="511"/>
      <c r="EV122" s="511"/>
      <c r="EW122" s="511"/>
      <c r="EX122" s="511"/>
      <c r="EY122" s="511"/>
      <c r="EZ122" s="511"/>
      <c r="FA122" s="511"/>
      <c r="FB122" s="511"/>
      <c r="FC122" s="511"/>
      <c r="FD122" s="511"/>
      <c r="FE122" s="511"/>
      <c r="FF122" s="511"/>
      <c r="FG122" s="511"/>
      <c r="FH122" s="511"/>
      <c r="FI122" s="511"/>
      <c r="FJ122" s="512"/>
    </row>
    <row r="123" spans="1:166" ht="15" customHeight="1">
      <c r="A123" s="467" t="s">
        <v>118</v>
      </c>
      <c r="B123" s="468"/>
      <c r="C123" s="468"/>
      <c r="D123" s="468"/>
      <c r="E123" s="468"/>
      <c r="F123" s="468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  <c r="Y123" s="468"/>
      <c r="Z123" s="468"/>
      <c r="AA123" s="468"/>
      <c r="AB123" s="468"/>
      <c r="AC123" s="468"/>
      <c r="AD123" s="468"/>
      <c r="AE123" s="468"/>
      <c r="AF123" s="468"/>
      <c r="AG123" s="468"/>
      <c r="AH123" s="468"/>
      <c r="AI123" s="468"/>
      <c r="AJ123" s="468"/>
      <c r="AK123" s="468"/>
      <c r="AL123" s="468"/>
      <c r="AM123" s="468"/>
      <c r="AN123" s="468"/>
      <c r="AO123" s="469"/>
      <c r="AP123" s="426"/>
      <c r="AQ123" s="484"/>
      <c r="AR123" s="484"/>
      <c r="AS123" s="484"/>
      <c r="AT123" s="484"/>
      <c r="AU123" s="484"/>
      <c r="AV123" s="463" t="s">
        <v>111</v>
      </c>
      <c r="AW123" s="463"/>
      <c r="AX123" s="463"/>
      <c r="AY123" s="463"/>
      <c r="AZ123" s="463"/>
      <c r="BA123" s="463"/>
      <c r="BB123" s="463"/>
      <c r="BC123" s="463"/>
      <c r="BD123" s="463"/>
      <c r="BE123" s="464"/>
      <c r="BF123" s="465"/>
      <c r="BG123" s="465"/>
      <c r="BH123" s="465"/>
      <c r="BI123" s="465"/>
      <c r="BJ123" s="465"/>
      <c r="BK123" s="466"/>
      <c r="BL123" s="358"/>
      <c r="BM123" s="358"/>
      <c r="BN123" s="358"/>
      <c r="BO123" s="358"/>
      <c r="BP123" s="358"/>
      <c r="BQ123" s="358"/>
      <c r="BR123" s="358"/>
      <c r="BS123" s="358"/>
      <c r="BT123" s="358"/>
      <c r="BU123" s="358"/>
      <c r="BV123" s="358"/>
      <c r="BW123" s="358"/>
      <c r="BX123" s="358"/>
      <c r="BY123" s="358"/>
      <c r="BZ123" s="358"/>
      <c r="CA123" s="358"/>
      <c r="CB123" s="358"/>
      <c r="CC123" s="358"/>
      <c r="CD123" s="358"/>
      <c r="CE123" s="358"/>
      <c r="CF123" s="358"/>
      <c r="CG123" s="358"/>
      <c r="CH123" s="358"/>
      <c r="CI123" s="358"/>
      <c r="CJ123" s="358"/>
      <c r="CK123" s="358"/>
      <c r="CL123" s="358"/>
      <c r="CM123" s="358"/>
      <c r="CN123" s="358"/>
      <c r="CO123" s="358"/>
      <c r="CP123" s="358"/>
      <c r="CQ123" s="358"/>
      <c r="CR123" s="358"/>
      <c r="CS123" s="358"/>
      <c r="CT123" s="358"/>
      <c r="CU123" s="358"/>
      <c r="CV123" s="358"/>
      <c r="CW123" s="510"/>
      <c r="CX123" s="510"/>
      <c r="CY123" s="510"/>
      <c r="CZ123" s="510"/>
      <c r="DA123" s="510"/>
      <c r="DB123" s="510"/>
      <c r="DC123" s="510"/>
      <c r="DD123" s="510"/>
      <c r="DE123" s="510"/>
      <c r="DF123" s="510"/>
      <c r="DG123" s="510"/>
      <c r="DH123" s="510"/>
      <c r="DI123" s="510"/>
      <c r="DJ123" s="510"/>
      <c r="DK123" s="510"/>
      <c r="DL123" s="510"/>
      <c r="DM123" s="510"/>
      <c r="DN123" s="510"/>
      <c r="DO123" s="510"/>
      <c r="DP123" s="510"/>
      <c r="DQ123" s="510"/>
      <c r="DR123" s="510"/>
      <c r="DS123" s="510"/>
      <c r="DT123" s="510"/>
      <c r="DU123" s="510"/>
      <c r="DV123" s="510"/>
      <c r="DW123" s="510"/>
      <c r="DX123" s="510"/>
      <c r="DY123" s="510"/>
      <c r="DZ123" s="510"/>
      <c r="EA123" s="510"/>
      <c r="EB123" s="510"/>
      <c r="EC123" s="510"/>
      <c r="ED123" s="510"/>
      <c r="EE123" s="358"/>
      <c r="EF123" s="358"/>
      <c r="EG123" s="358"/>
      <c r="EH123" s="358"/>
      <c r="EI123" s="358"/>
      <c r="EJ123" s="358"/>
      <c r="EK123" s="358"/>
      <c r="EL123" s="358"/>
      <c r="EM123" s="358"/>
      <c r="EN123" s="358"/>
      <c r="EO123" s="358"/>
      <c r="EP123" s="358"/>
      <c r="EQ123" s="358"/>
      <c r="ER123" s="358"/>
      <c r="ES123" s="358"/>
      <c r="ET123" s="511"/>
      <c r="EU123" s="511"/>
      <c r="EV123" s="511"/>
      <c r="EW123" s="511"/>
      <c r="EX123" s="511"/>
      <c r="EY123" s="511"/>
      <c r="EZ123" s="511"/>
      <c r="FA123" s="511"/>
      <c r="FB123" s="511"/>
      <c r="FC123" s="511"/>
      <c r="FD123" s="511"/>
      <c r="FE123" s="511"/>
      <c r="FF123" s="511"/>
      <c r="FG123" s="511"/>
      <c r="FH123" s="511"/>
      <c r="FI123" s="511"/>
      <c r="FJ123" s="512"/>
    </row>
    <row r="124" spans="1:166" ht="24" customHeight="1">
      <c r="A124" s="370" t="s">
        <v>119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371"/>
      <c r="AP124" s="426"/>
      <c r="AQ124" s="484"/>
      <c r="AR124" s="484"/>
      <c r="AS124" s="484"/>
      <c r="AT124" s="484"/>
      <c r="AU124" s="484"/>
      <c r="AV124" s="463" t="s">
        <v>112</v>
      </c>
      <c r="AW124" s="463"/>
      <c r="AX124" s="463"/>
      <c r="AY124" s="463"/>
      <c r="AZ124" s="463"/>
      <c r="BA124" s="463"/>
      <c r="BB124" s="463"/>
      <c r="BC124" s="463"/>
      <c r="BD124" s="463"/>
      <c r="BE124" s="464"/>
      <c r="BF124" s="465"/>
      <c r="BG124" s="465"/>
      <c r="BH124" s="465"/>
      <c r="BI124" s="465"/>
      <c r="BJ124" s="465"/>
      <c r="BK124" s="466"/>
      <c r="BL124" s="358"/>
      <c r="BM124" s="358"/>
      <c r="BN124" s="358"/>
      <c r="BO124" s="358"/>
      <c r="BP124" s="358"/>
      <c r="BQ124" s="358"/>
      <c r="BR124" s="358"/>
      <c r="BS124" s="358"/>
      <c r="BT124" s="358"/>
      <c r="BU124" s="358"/>
      <c r="BV124" s="358"/>
      <c r="BW124" s="358"/>
      <c r="BX124" s="358"/>
      <c r="BY124" s="358"/>
      <c r="BZ124" s="358"/>
      <c r="CA124" s="358"/>
      <c r="CB124" s="358"/>
      <c r="CC124" s="358"/>
      <c r="CD124" s="358"/>
      <c r="CE124" s="358"/>
      <c r="CF124" s="358"/>
      <c r="CG124" s="358"/>
      <c r="CH124" s="358"/>
      <c r="CI124" s="358"/>
      <c r="CJ124" s="358"/>
      <c r="CK124" s="358"/>
      <c r="CL124" s="358"/>
      <c r="CM124" s="358"/>
      <c r="CN124" s="358"/>
      <c r="CO124" s="358"/>
      <c r="CP124" s="358"/>
      <c r="CQ124" s="358"/>
      <c r="CR124" s="358"/>
      <c r="CS124" s="358"/>
      <c r="CT124" s="358"/>
      <c r="CU124" s="358"/>
      <c r="CV124" s="358"/>
      <c r="CW124" s="510"/>
      <c r="CX124" s="510"/>
      <c r="CY124" s="510"/>
      <c r="CZ124" s="510"/>
      <c r="DA124" s="510"/>
      <c r="DB124" s="510"/>
      <c r="DC124" s="510"/>
      <c r="DD124" s="510"/>
      <c r="DE124" s="510"/>
      <c r="DF124" s="510"/>
      <c r="DG124" s="510"/>
      <c r="DH124" s="510"/>
      <c r="DI124" s="510"/>
      <c r="DJ124" s="510"/>
      <c r="DK124" s="510"/>
      <c r="DL124" s="510"/>
      <c r="DM124" s="510"/>
      <c r="DN124" s="510"/>
      <c r="DO124" s="510"/>
      <c r="DP124" s="510"/>
      <c r="DQ124" s="510"/>
      <c r="DR124" s="510"/>
      <c r="DS124" s="510"/>
      <c r="DT124" s="510"/>
      <c r="DU124" s="510"/>
      <c r="DV124" s="510"/>
      <c r="DW124" s="510"/>
      <c r="DX124" s="510"/>
      <c r="DY124" s="510"/>
      <c r="DZ124" s="510"/>
      <c r="EA124" s="510"/>
      <c r="EB124" s="510"/>
      <c r="EC124" s="510"/>
      <c r="ED124" s="510"/>
      <c r="EE124" s="358"/>
      <c r="EF124" s="358"/>
      <c r="EG124" s="358"/>
      <c r="EH124" s="358"/>
      <c r="EI124" s="358"/>
      <c r="EJ124" s="358"/>
      <c r="EK124" s="358"/>
      <c r="EL124" s="358"/>
      <c r="EM124" s="358"/>
      <c r="EN124" s="358"/>
      <c r="EO124" s="358"/>
      <c r="EP124" s="358"/>
      <c r="EQ124" s="358"/>
      <c r="ER124" s="358"/>
      <c r="ES124" s="358"/>
      <c r="ET124" s="511"/>
      <c r="EU124" s="511"/>
      <c r="EV124" s="511"/>
      <c r="EW124" s="511"/>
      <c r="EX124" s="511"/>
      <c r="EY124" s="511"/>
      <c r="EZ124" s="511"/>
      <c r="FA124" s="511"/>
      <c r="FB124" s="511"/>
      <c r="FC124" s="511"/>
      <c r="FD124" s="511"/>
      <c r="FE124" s="511"/>
      <c r="FF124" s="511"/>
      <c r="FG124" s="511"/>
      <c r="FH124" s="511"/>
      <c r="FI124" s="511"/>
      <c r="FJ124" s="512"/>
    </row>
    <row r="125" spans="1:166" ht="33" customHeight="1">
      <c r="A125" s="370" t="s">
        <v>114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371"/>
      <c r="AP125" s="367"/>
      <c r="AQ125" s="367"/>
      <c r="AR125" s="367"/>
      <c r="AS125" s="367"/>
      <c r="AT125" s="367"/>
      <c r="AU125" s="368"/>
      <c r="AV125" s="470" t="s">
        <v>113</v>
      </c>
      <c r="AW125" s="471"/>
      <c r="AX125" s="471"/>
      <c r="AY125" s="471"/>
      <c r="AZ125" s="471"/>
      <c r="BA125" s="471"/>
      <c r="BB125" s="471"/>
      <c r="BC125" s="471"/>
      <c r="BD125" s="471"/>
      <c r="BE125" s="471"/>
      <c r="BF125" s="471"/>
      <c r="BG125" s="471"/>
      <c r="BH125" s="471"/>
      <c r="BI125" s="471"/>
      <c r="BJ125" s="471"/>
      <c r="BK125" s="472"/>
      <c r="BL125" s="485"/>
      <c r="BM125" s="486"/>
      <c r="BN125" s="486"/>
      <c r="BO125" s="486"/>
      <c r="BP125" s="486"/>
      <c r="BQ125" s="486"/>
      <c r="BR125" s="486"/>
      <c r="BS125" s="486"/>
      <c r="BT125" s="486"/>
      <c r="BU125" s="486"/>
      <c r="BV125" s="486"/>
      <c r="BW125" s="486"/>
      <c r="BX125" s="486"/>
      <c r="BY125" s="486"/>
      <c r="BZ125" s="486"/>
      <c r="CA125" s="486"/>
      <c r="CB125" s="486"/>
      <c r="CC125" s="486"/>
      <c r="CD125" s="486"/>
      <c r="CE125" s="487"/>
      <c r="CF125" s="500"/>
      <c r="CG125" s="501"/>
      <c r="CH125" s="501"/>
      <c r="CI125" s="501"/>
      <c r="CJ125" s="501"/>
      <c r="CK125" s="501"/>
      <c r="CL125" s="501"/>
      <c r="CM125" s="501"/>
      <c r="CN125" s="501"/>
      <c r="CO125" s="501"/>
      <c r="CP125" s="501"/>
      <c r="CQ125" s="501"/>
      <c r="CR125" s="501"/>
      <c r="CS125" s="501"/>
      <c r="CT125" s="501"/>
      <c r="CU125" s="501"/>
      <c r="CV125" s="502"/>
      <c r="CW125" s="503"/>
      <c r="CX125" s="504"/>
      <c r="CY125" s="504"/>
      <c r="CZ125" s="504"/>
      <c r="DA125" s="504"/>
      <c r="DB125" s="504"/>
      <c r="DC125" s="504"/>
      <c r="DD125" s="504"/>
      <c r="DE125" s="504"/>
      <c r="DF125" s="504"/>
      <c r="DG125" s="504"/>
      <c r="DH125" s="504"/>
      <c r="DI125" s="504"/>
      <c r="DJ125" s="504"/>
      <c r="DK125" s="504"/>
      <c r="DL125" s="504"/>
      <c r="DM125" s="505"/>
      <c r="DN125" s="503"/>
      <c r="DO125" s="504"/>
      <c r="DP125" s="504"/>
      <c r="DQ125" s="504"/>
      <c r="DR125" s="504"/>
      <c r="DS125" s="504"/>
      <c r="DT125" s="504"/>
      <c r="DU125" s="504"/>
      <c r="DV125" s="504"/>
      <c r="DW125" s="504"/>
      <c r="DX125" s="504"/>
      <c r="DY125" s="504"/>
      <c r="DZ125" s="504"/>
      <c r="EA125" s="504"/>
      <c r="EB125" s="504"/>
      <c r="EC125" s="504"/>
      <c r="ED125" s="505"/>
      <c r="EE125" s="506"/>
      <c r="EF125" s="507"/>
      <c r="EG125" s="507"/>
      <c r="EH125" s="507"/>
      <c r="EI125" s="507"/>
      <c r="EJ125" s="507"/>
      <c r="EK125" s="507"/>
      <c r="EL125" s="507"/>
      <c r="EM125" s="507"/>
      <c r="EN125" s="507"/>
      <c r="EO125" s="507"/>
      <c r="EP125" s="507"/>
      <c r="EQ125" s="507"/>
      <c r="ER125" s="507"/>
      <c r="ES125" s="508"/>
      <c r="ET125" s="485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86"/>
      <c r="FE125" s="486"/>
      <c r="FF125" s="486"/>
      <c r="FG125" s="486"/>
      <c r="FH125" s="486"/>
      <c r="FI125" s="486"/>
      <c r="FJ125" s="497"/>
    </row>
    <row r="126" spans="1:166" ht="15" customHeight="1">
      <c r="A126" s="49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499"/>
      <c r="AP126" s="367"/>
      <c r="AQ126" s="367"/>
      <c r="AR126" s="367"/>
      <c r="AS126" s="367"/>
      <c r="AT126" s="367"/>
      <c r="AU126" s="368"/>
      <c r="AV126" s="470" t="s">
        <v>115</v>
      </c>
      <c r="AW126" s="471"/>
      <c r="AX126" s="471"/>
      <c r="AY126" s="471"/>
      <c r="AZ126" s="471"/>
      <c r="BA126" s="471"/>
      <c r="BB126" s="471"/>
      <c r="BC126" s="471"/>
      <c r="BD126" s="471"/>
      <c r="BE126" s="471"/>
      <c r="BF126" s="471"/>
      <c r="BG126" s="471"/>
      <c r="BH126" s="471"/>
      <c r="BI126" s="471"/>
      <c r="BJ126" s="471"/>
      <c r="BK126" s="472"/>
      <c r="BL126" s="485"/>
      <c r="BM126" s="486"/>
      <c r="BN126" s="486"/>
      <c r="BO126" s="486"/>
      <c r="BP126" s="486"/>
      <c r="BQ126" s="486"/>
      <c r="BR126" s="486"/>
      <c r="BS126" s="486"/>
      <c r="BT126" s="486"/>
      <c r="BU126" s="486"/>
      <c r="BV126" s="486"/>
      <c r="BW126" s="486"/>
      <c r="BX126" s="486"/>
      <c r="BY126" s="486"/>
      <c r="BZ126" s="486"/>
      <c r="CA126" s="486"/>
      <c r="CB126" s="486"/>
      <c r="CC126" s="486"/>
      <c r="CD126" s="486"/>
      <c r="CE126" s="487"/>
      <c r="CF126" s="500"/>
      <c r="CG126" s="501"/>
      <c r="CH126" s="501"/>
      <c r="CI126" s="501"/>
      <c r="CJ126" s="501"/>
      <c r="CK126" s="501"/>
      <c r="CL126" s="501"/>
      <c r="CM126" s="501"/>
      <c r="CN126" s="501"/>
      <c r="CO126" s="501"/>
      <c r="CP126" s="501"/>
      <c r="CQ126" s="501"/>
      <c r="CR126" s="501"/>
      <c r="CS126" s="501"/>
      <c r="CT126" s="501"/>
      <c r="CU126" s="501"/>
      <c r="CV126" s="502"/>
      <c r="CW126" s="503"/>
      <c r="CX126" s="504"/>
      <c r="CY126" s="504"/>
      <c r="CZ126" s="504"/>
      <c r="DA126" s="504"/>
      <c r="DB126" s="504"/>
      <c r="DC126" s="504"/>
      <c r="DD126" s="504"/>
      <c r="DE126" s="504"/>
      <c r="DF126" s="504"/>
      <c r="DG126" s="504"/>
      <c r="DH126" s="504"/>
      <c r="DI126" s="504"/>
      <c r="DJ126" s="504"/>
      <c r="DK126" s="504"/>
      <c r="DL126" s="504"/>
      <c r="DM126" s="505"/>
      <c r="DN126" s="503"/>
      <c r="DO126" s="504"/>
      <c r="DP126" s="504"/>
      <c r="DQ126" s="504"/>
      <c r="DR126" s="504"/>
      <c r="DS126" s="504"/>
      <c r="DT126" s="504"/>
      <c r="DU126" s="504"/>
      <c r="DV126" s="504"/>
      <c r="DW126" s="504"/>
      <c r="DX126" s="504"/>
      <c r="DY126" s="504"/>
      <c r="DZ126" s="504"/>
      <c r="EA126" s="504"/>
      <c r="EB126" s="504"/>
      <c r="EC126" s="504"/>
      <c r="ED126" s="505"/>
      <c r="EE126" s="506"/>
      <c r="EF126" s="507"/>
      <c r="EG126" s="507"/>
      <c r="EH126" s="507"/>
      <c r="EI126" s="507"/>
      <c r="EJ126" s="507"/>
      <c r="EK126" s="507"/>
      <c r="EL126" s="507"/>
      <c r="EM126" s="507"/>
      <c r="EN126" s="507"/>
      <c r="EO126" s="507"/>
      <c r="EP126" s="507"/>
      <c r="EQ126" s="507"/>
      <c r="ER126" s="507"/>
      <c r="ES126" s="508"/>
      <c r="ET126" s="485"/>
      <c r="EU126" s="486"/>
      <c r="EV126" s="486"/>
      <c r="EW126" s="486"/>
      <c r="EX126" s="486"/>
      <c r="EY126" s="486"/>
      <c r="EZ126" s="486"/>
      <c r="FA126" s="486"/>
      <c r="FB126" s="486"/>
      <c r="FC126" s="486"/>
      <c r="FD126" s="486"/>
      <c r="FE126" s="486"/>
      <c r="FF126" s="486"/>
      <c r="FG126" s="486"/>
      <c r="FH126" s="486"/>
      <c r="FI126" s="486"/>
      <c r="FJ126" s="497"/>
    </row>
    <row r="127" spans="1:166" ht="23.25" customHeight="1">
      <c r="A127" s="370" t="s">
        <v>128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371"/>
      <c r="AP127" s="368" t="s">
        <v>64</v>
      </c>
      <c r="AQ127" s="365"/>
      <c r="AR127" s="365"/>
      <c r="AS127" s="365"/>
      <c r="AT127" s="365"/>
      <c r="AU127" s="365"/>
      <c r="AV127" s="463"/>
      <c r="AW127" s="463"/>
      <c r="AX127" s="463"/>
      <c r="AY127" s="463"/>
      <c r="AZ127" s="463"/>
      <c r="BA127" s="463"/>
      <c r="BB127" s="463"/>
      <c r="BC127" s="463"/>
      <c r="BD127" s="463"/>
      <c r="BE127" s="464"/>
      <c r="BF127" s="465"/>
      <c r="BG127" s="465"/>
      <c r="BH127" s="465"/>
      <c r="BI127" s="465"/>
      <c r="BJ127" s="465"/>
      <c r="BK127" s="466"/>
      <c r="BL127" s="511"/>
      <c r="BM127" s="511"/>
      <c r="BN127" s="511"/>
      <c r="BO127" s="511"/>
      <c r="BP127" s="511"/>
      <c r="BQ127" s="511"/>
      <c r="BR127" s="511"/>
      <c r="BS127" s="511"/>
      <c r="BT127" s="511"/>
      <c r="BU127" s="511"/>
      <c r="BV127" s="511"/>
      <c r="BW127" s="511"/>
      <c r="BX127" s="511"/>
      <c r="BY127" s="511"/>
      <c r="BZ127" s="511"/>
      <c r="CA127" s="511"/>
      <c r="CB127" s="511"/>
      <c r="CC127" s="511"/>
      <c r="CD127" s="511"/>
      <c r="CE127" s="511"/>
      <c r="CF127" s="473">
        <f>CH50</f>
        <v>12281564.540000001</v>
      </c>
      <c r="CG127" s="473"/>
      <c r="CH127" s="473"/>
      <c r="CI127" s="473"/>
      <c r="CJ127" s="473"/>
      <c r="CK127" s="473"/>
      <c r="CL127" s="473"/>
      <c r="CM127" s="473"/>
      <c r="CN127" s="473"/>
      <c r="CO127" s="473"/>
      <c r="CP127" s="473"/>
      <c r="CQ127" s="473"/>
      <c r="CR127" s="473"/>
      <c r="CS127" s="473"/>
      <c r="CT127" s="473"/>
      <c r="CU127" s="473"/>
      <c r="CV127" s="473"/>
      <c r="CW127" s="520"/>
      <c r="CX127" s="521"/>
      <c r="CY127" s="521"/>
      <c r="CZ127" s="521"/>
      <c r="DA127" s="521"/>
      <c r="DB127" s="521"/>
      <c r="DC127" s="521"/>
      <c r="DD127" s="521"/>
      <c r="DE127" s="521"/>
      <c r="DF127" s="521"/>
      <c r="DG127" s="521"/>
      <c r="DH127" s="521"/>
      <c r="DI127" s="521"/>
      <c r="DJ127" s="521"/>
      <c r="DK127" s="521"/>
      <c r="DL127" s="521"/>
      <c r="DM127" s="521"/>
      <c r="DN127" s="520"/>
      <c r="DO127" s="520"/>
      <c r="DP127" s="520"/>
      <c r="DQ127" s="520"/>
      <c r="DR127" s="520"/>
      <c r="DS127" s="520"/>
      <c r="DT127" s="520"/>
      <c r="DU127" s="520"/>
      <c r="DV127" s="520"/>
      <c r="DW127" s="520"/>
      <c r="DX127" s="520"/>
      <c r="DY127" s="520"/>
      <c r="DZ127" s="520"/>
      <c r="EA127" s="520"/>
      <c r="EB127" s="520"/>
      <c r="EC127" s="520"/>
      <c r="ED127" s="520"/>
      <c r="EE127" s="285">
        <f>CF127</f>
        <v>12281564.540000001</v>
      </c>
      <c r="EF127" s="285"/>
      <c r="EG127" s="285"/>
      <c r="EH127" s="285"/>
      <c r="EI127" s="285"/>
      <c r="EJ127" s="285"/>
      <c r="EK127" s="285"/>
      <c r="EL127" s="285"/>
      <c r="EM127" s="285"/>
      <c r="EN127" s="285"/>
      <c r="EO127" s="285"/>
      <c r="EP127" s="285"/>
      <c r="EQ127" s="285"/>
      <c r="ER127" s="285"/>
      <c r="ES127" s="285"/>
      <c r="ET127" s="511"/>
      <c r="EU127" s="511"/>
      <c r="EV127" s="511"/>
      <c r="EW127" s="511"/>
      <c r="EX127" s="511"/>
      <c r="EY127" s="511"/>
      <c r="EZ127" s="511"/>
      <c r="FA127" s="511"/>
      <c r="FB127" s="511"/>
      <c r="FC127" s="511"/>
      <c r="FD127" s="511"/>
      <c r="FE127" s="511"/>
      <c r="FF127" s="511"/>
      <c r="FG127" s="511"/>
      <c r="FH127" s="511"/>
      <c r="FI127" s="511"/>
      <c r="FJ127" s="512"/>
    </row>
    <row r="128" spans="1:166" ht="26.25" customHeight="1">
      <c r="A128" s="522" t="s">
        <v>133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499"/>
      <c r="AP128" s="367" t="s">
        <v>61</v>
      </c>
      <c r="AQ128" s="367"/>
      <c r="AR128" s="367"/>
      <c r="AS128" s="367"/>
      <c r="AT128" s="367"/>
      <c r="AU128" s="368"/>
      <c r="AV128" s="464"/>
      <c r="AW128" s="465"/>
      <c r="AX128" s="465"/>
      <c r="AY128" s="465"/>
      <c r="AZ128" s="465"/>
      <c r="BA128" s="465"/>
      <c r="BB128" s="465"/>
      <c r="BC128" s="465"/>
      <c r="BD128" s="465"/>
      <c r="BE128" s="465"/>
      <c r="BF128" s="465"/>
      <c r="BG128" s="465"/>
      <c r="BH128" s="465"/>
      <c r="BI128" s="465"/>
      <c r="BJ128" s="465"/>
      <c r="BK128" s="466"/>
      <c r="BL128" s="485"/>
      <c r="BM128" s="486"/>
      <c r="BN128" s="486"/>
      <c r="BO128" s="486"/>
      <c r="BP128" s="486"/>
      <c r="BQ128" s="486"/>
      <c r="BR128" s="486"/>
      <c r="BS128" s="486"/>
      <c r="BT128" s="486"/>
      <c r="BU128" s="486"/>
      <c r="BV128" s="486"/>
      <c r="BW128" s="486"/>
      <c r="BX128" s="486"/>
      <c r="BY128" s="486"/>
      <c r="BZ128" s="486"/>
      <c r="CA128" s="486"/>
      <c r="CB128" s="486"/>
      <c r="CC128" s="486"/>
      <c r="CD128" s="486"/>
      <c r="CE128" s="487"/>
      <c r="CF128" s="523">
        <f>CH50</f>
        <v>12281564.540000001</v>
      </c>
      <c r="CG128" s="524"/>
      <c r="CH128" s="524"/>
      <c r="CI128" s="524"/>
      <c r="CJ128" s="524"/>
      <c r="CK128" s="524"/>
      <c r="CL128" s="524"/>
      <c r="CM128" s="524"/>
      <c r="CN128" s="524"/>
      <c r="CO128" s="524"/>
      <c r="CP128" s="524"/>
      <c r="CQ128" s="524"/>
      <c r="CR128" s="524"/>
      <c r="CS128" s="524"/>
      <c r="CT128" s="524"/>
      <c r="CU128" s="524"/>
      <c r="CV128" s="525"/>
      <c r="CW128" s="526"/>
      <c r="CX128" s="527"/>
      <c r="CY128" s="527"/>
      <c r="CZ128" s="527"/>
      <c r="DA128" s="527"/>
      <c r="DB128" s="527"/>
      <c r="DC128" s="527"/>
      <c r="DD128" s="527"/>
      <c r="DE128" s="527"/>
      <c r="DF128" s="527"/>
      <c r="DG128" s="527"/>
      <c r="DH128" s="527"/>
      <c r="DI128" s="527"/>
      <c r="DJ128" s="527"/>
      <c r="DK128" s="527"/>
      <c r="DL128" s="527"/>
      <c r="DM128" s="528"/>
      <c r="DN128" s="520"/>
      <c r="DO128" s="521"/>
      <c r="DP128" s="521"/>
      <c r="DQ128" s="521"/>
      <c r="DR128" s="521"/>
      <c r="DS128" s="521"/>
      <c r="DT128" s="521"/>
      <c r="DU128" s="521"/>
      <c r="DV128" s="521"/>
      <c r="DW128" s="521"/>
      <c r="DX128" s="521"/>
      <c r="DY128" s="521"/>
      <c r="DZ128" s="521"/>
      <c r="EA128" s="521"/>
      <c r="EB128" s="521"/>
      <c r="EC128" s="521"/>
      <c r="ED128" s="521"/>
      <c r="EE128" s="257">
        <f>CF128</f>
        <v>12281564.540000001</v>
      </c>
      <c r="EF128" s="258"/>
      <c r="EG128" s="258"/>
      <c r="EH128" s="258"/>
      <c r="EI128" s="258"/>
      <c r="EJ128" s="258"/>
      <c r="EK128" s="258"/>
      <c r="EL128" s="258"/>
      <c r="EM128" s="258"/>
      <c r="EN128" s="258"/>
      <c r="EO128" s="258"/>
      <c r="EP128" s="258"/>
      <c r="EQ128" s="258"/>
      <c r="ER128" s="258"/>
      <c r="ES128" s="259"/>
      <c r="ET128" s="485"/>
      <c r="EU128" s="486"/>
      <c r="EV128" s="486"/>
      <c r="EW128" s="486"/>
      <c r="EX128" s="486"/>
      <c r="EY128" s="486"/>
      <c r="EZ128" s="486"/>
      <c r="FA128" s="486"/>
      <c r="FB128" s="486"/>
      <c r="FC128" s="486"/>
      <c r="FD128" s="486"/>
      <c r="FE128" s="486"/>
      <c r="FF128" s="486"/>
      <c r="FG128" s="486"/>
      <c r="FH128" s="486"/>
      <c r="FI128" s="486"/>
      <c r="FJ128" s="497"/>
    </row>
    <row r="129" spans="1:166" ht="25.5" customHeight="1">
      <c r="A129" s="522" t="s">
        <v>134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499"/>
      <c r="AP129" s="368" t="s">
        <v>129</v>
      </c>
      <c r="AQ129" s="365"/>
      <c r="AR129" s="365"/>
      <c r="AS129" s="365"/>
      <c r="AT129" s="365"/>
      <c r="AU129" s="365"/>
      <c r="AV129" s="463"/>
      <c r="AW129" s="463"/>
      <c r="AX129" s="463"/>
      <c r="AY129" s="463"/>
      <c r="AZ129" s="463"/>
      <c r="BA129" s="463"/>
      <c r="BB129" s="463"/>
      <c r="BC129" s="463"/>
      <c r="BD129" s="463"/>
      <c r="BE129" s="464"/>
      <c r="BF129" s="465"/>
      <c r="BG129" s="465"/>
      <c r="BH129" s="465"/>
      <c r="BI129" s="465"/>
      <c r="BJ129" s="465"/>
      <c r="BK129" s="466"/>
      <c r="BL129" s="511"/>
      <c r="BM129" s="511"/>
      <c r="BN129" s="511"/>
      <c r="BO129" s="511"/>
      <c r="BP129" s="511"/>
      <c r="BQ129" s="511"/>
      <c r="BR129" s="511"/>
      <c r="BS129" s="511"/>
      <c r="BT129" s="511"/>
      <c r="BU129" s="511"/>
      <c r="BV129" s="511"/>
      <c r="BW129" s="511"/>
      <c r="BX129" s="511"/>
      <c r="BY129" s="511"/>
      <c r="BZ129" s="511"/>
      <c r="CA129" s="511"/>
      <c r="CB129" s="511"/>
      <c r="CC129" s="511"/>
      <c r="CD129" s="511"/>
      <c r="CE129" s="511"/>
      <c r="CF129" s="473"/>
      <c r="CG129" s="473"/>
      <c r="CH129" s="473"/>
      <c r="CI129" s="473"/>
      <c r="CJ129" s="473"/>
      <c r="CK129" s="473"/>
      <c r="CL129" s="473"/>
      <c r="CM129" s="473"/>
      <c r="CN129" s="473"/>
      <c r="CO129" s="473"/>
      <c r="CP129" s="473"/>
      <c r="CQ129" s="473"/>
      <c r="CR129" s="473"/>
      <c r="CS129" s="473"/>
      <c r="CT129" s="473"/>
      <c r="CU129" s="473"/>
      <c r="CV129" s="473"/>
      <c r="CW129" s="520"/>
      <c r="CX129" s="520"/>
      <c r="CY129" s="520"/>
      <c r="CZ129" s="520"/>
      <c r="DA129" s="520"/>
      <c r="DB129" s="520"/>
      <c r="DC129" s="520"/>
      <c r="DD129" s="520"/>
      <c r="DE129" s="520"/>
      <c r="DF129" s="520"/>
      <c r="DG129" s="520"/>
      <c r="DH129" s="520"/>
      <c r="DI129" s="520"/>
      <c r="DJ129" s="520"/>
      <c r="DK129" s="520"/>
      <c r="DL129" s="520"/>
      <c r="DM129" s="520"/>
      <c r="DN129" s="520"/>
      <c r="DO129" s="520"/>
      <c r="DP129" s="520"/>
      <c r="DQ129" s="520"/>
      <c r="DR129" s="520"/>
      <c r="DS129" s="520"/>
      <c r="DT129" s="520"/>
      <c r="DU129" s="520"/>
      <c r="DV129" s="520"/>
      <c r="DW129" s="520"/>
      <c r="DX129" s="520"/>
      <c r="DY129" s="520"/>
      <c r="DZ129" s="520"/>
      <c r="EA129" s="520"/>
      <c r="EB129" s="520"/>
      <c r="EC129" s="520"/>
      <c r="ED129" s="520"/>
      <c r="EE129" s="285"/>
      <c r="EF129" s="285"/>
      <c r="EG129" s="285"/>
      <c r="EH129" s="285"/>
      <c r="EI129" s="285"/>
      <c r="EJ129" s="285"/>
      <c r="EK129" s="285"/>
      <c r="EL129" s="285"/>
      <c r="EM129" s="285"/>
      <c r="EN129" s="285"/>
      <c r="EO129" s="285"/>
      <c r="EP129" s="285"/>
      <c r="EQ129" s="285"/>
      <c r="ER129" s="285"/>
      <c r="ES129" s="285"/>
      <c r="ET129" s="511"/>
      <c r="EU129" s="511"/>
      <c r="EV129" s="511"/>
      <c r="EW129" s="511"/>
      <c r="EX129" s="511"/>
      <c r="EY129" s="511"/>
      <c r="EZ129" s="511"/>
      <c r="FA129" s="511"/>
      <c r="FB129" s="511"/>
      <c r="FC129" s="511"/>
      <c r="FD129" s="511"/>
      <c r="FE129" s="511"/>
      <c r="FF129" s="511"/>
      <c r="FG129" s="511"/>
      <c r="FH129" s="511"/>
      <c r="FI129" s="511"/>
      <c r="FJ129" s="512"/>
    </row>
    <row r="130" spans="1:166" ht="26.25" customHeight="1">
      <c r="A130" s="522" t="s">
        <v>137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499"/>
      <c r="AP130" s="367" t="s">
        <v>130</v>
      </c>
      <c r="AQ130" s="367"/>
      <c r="AR130" s="367"/>
      <c r="AS130" s="367"/>
      <c r="AT130" s="367"/>
      <c r="AU130" s="368"/>
      <c r="AV130" s="464"/>
      <c r="AW130" s="465"/>
      <c r="AX130" s="465"/>
      <c r="AY130" s="465"/>
      <c r="AZ130" s="465"/>
      <c r="BA130" s="465"/>
      <c r="BB130" s="465"/>
      <c r="BC130" s="465"/>
      <c r="BD130" s="465"/>
      <c r="BE130" s="465"/>
      <c r="BF130" s="465"/>
      <c r="BG130" s="465"/>
      <c r="BH130" s="465"/>
      <c r="BI130" s="465"/>
      <c r="BJ130" s="465"/>
      <c r="BK130" s="466"/>
      <c r="BL130" s="485"/>
      <c r="BM130" s="486"/>
      <c r="BN130" s="486"/>
      <c r="BO130" s="486"/>
      <c r="BP130" s="486"/>
      <c r="BQ130" s="486"/>
      <c r="BR130" s="486"/>
      <c r="BS130" s="486"/>
      <c r="BT130" s="486"/>
      <c r="BU130" s="486"/>
      <c r="BV130" s="486"/>
      <c r="BW130" s="486"/>
      <c r="BX130" s="486"/>
      <c r="BY130" s="486"/>
      <c r="BZ130" s="486"/>
      <c r="CA130" s="486"/>
      <c r="CB130" s="486"/>
      <c r="CC130" s="486"/>
      <c r="CD130" s="486"/>
      <c r="CE130" s="487"/>
      <c r="CF130" s="523">
        <f>CH50</f>
        <v>12281564.540000001</v>
      </c>
      <c r="CG130" s="524"/>
      <c r="CH130" s="524"/>
      <c r="CI130" s="524"/>
      <c r="CJ130" s="524"/>
      <c r="CK130" s="524"/>
      <c r="CL130" s="524"/>
      <c r="CM130" s="524"/>
      <c r="CN130" s="524"/>
      <c r="CO130" s="524"/>
      <c r="CP130" s="524"/>
      <c r="CQ130" s="524"/>
      <c r="CR130" s="524"/>
      <c r="CS130" s="524"/>
      <c r="CT130" s="524"/>
      <c r="CU130" s="524"/>
      <c r="CV130" s="525"/>
      <c r="CW130" s="526"/>
      <c r="CX130" s="527"/>
      <c r="CY130" s="527"/>
      <c r="CZ130" s="527"/>
      <c r="DA130" s="527"/>
      <c r="DB130" s="527"/>
      <c r="DC130" s="527"/>
      <c r="DD130" s="527"/>
      <c r="DE130" s="527"/>
      <c r="DF130" s="527"/>
      <c r="DG130" s="527"/>
      <c r="DH130" s="527"/>
      <c r="DI130" s="527"/>
      <c r="DJ130" s="527"/>
      <c r="DK130" s="527"/>
      <c r="DL130" s="527"/>
      <c r="DM130" s="528"/>
      <c r="DN130" s="526"/>
      <c r="DO130" s="527"/>
      <c r="DP130" s="527"/>
      <c r="DQ130" s="527"/>
      <c r="DR130" s="527"/>
      <c r="DS130" s="527"/>
      <c r="DT130" s="527"/>
      <c r="DU130" s="527"/>
      <c r="DV130" s="527"/>
      <c r="DW130" s="527"/>
      <c r="DX130" s="527"/>
      <c r="DY130" s="527"/>
      <c r="DZ130" s="527"/>
      <c r="EA130" s="527"/>
      <c r="EB130" s="527"/>
      <c r="EC130" s="527"/>
      <c r="ED130" s="528"/>
      <c r="EE130" s="257">
        <f>CF130</f>
        <v>12281564.540000001</v>
      </c>
      <c r="EF130" s="258"/>
      <c r="EG130" s="258"/>
      <c r="EH130" s="258"/>
      <c r="EI130" s="258"/>
      <c r="EJ130" s="258"/>
      <c r="EK130" s="258"/>
      <c r="EL130" s="258"/>
      <c r="EM130" s="258"/>
      <c r="EN130" s="258"/>
      <c r="EO130" s="258"/>
      <c r="EP130" s="258"/>
      <c r="EQ130" s="258"/>
      <c r="ER130" s="258"/>
      <c r="ES130" s="259"/>
      <c r="ET130" s="485"/>
      <c r="EU130" s="486"/>
      <c r="EV130" s="486"/>
      <c r="EW130" s="486"/>
      <c r="EX130" s="486"/>
      <c r="EY130" s="486"/>
      <c r="EZ130" s="486"/>
      <c r="FA130" s="486"/>
      <c r="FB130" s="486"/>
      <c r="FC130" s="486"/>
      <c r="FD130" s="486"/>
      <c r="FE130" s="486"/>
      <c r="FF130" s="486"/>
      <c r="FG130" s="486"/>
      <c r="FH130" s="486"/>
      <c r="FI130" s="486"/>
      <c r="FJ130" s="497"/>
    </row>
    <row r="131" spans="1:166" ht="15" customHeight="1">
      <c r="A131" s="498" t="s">
        <v>127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499"/>
      <c r="AP131" s="368" t="s">
        <v>63</v>
      </c>
      <c r="AQ131" s="365"/>
      <c r="AR131" s="365"/>
      <c r="AS131" s="365"/>
      <c r="AT131" s="365"/>
      <c r="AU131" s="365"/>
      <c r="AV131" s="463"/>
      <c r="AW131" s="463"/>
      <c r="AX131" s="463"/>
      <c r="AY131" s="463"/>
      <c r="AZ131" s="463"/>
      <c r="BA131" s="463"/>
      <c r="BB131" s="463"/>
      <c r="BC131" s="463"/>
      <c r="BD131" s="463"/>
      <c r="BE131" s="464"/>
      <c r="BF131" s="465"/>
      <c r="BG131" s="465"/>
      <c r="BH131" s="465"/>
      <c r="BI131" s="465"/>
      <c r="BJ131" s="465"/>
      <c r="BK131" s="466"/>
      <c r="BL131" s="511"/>
      <c r="BM131" s="511"/>
      <c r="BN131" s="511"/>
      <c r="BO131" s="511"/>
      <c r="BP131" s="511"/>
      <c r="BQ131" s="511"/>
      <c r="BR131" s="511"/>
      <c r="BS131" s="511"/>
      <c r="BT131" s="511"/>
      <c r="BU131" s="511"/>
      <c r="BV131" s="511"/>
      <c r="BW131" s="511"/>
      <c r="BX131" s="511"/>
      <c r="BY131" s="511"/>
      <c r="BZ131" s="511"/>
      <c r="CA131" s="511"/>
      <c r="CB131" s="511"/>
      <c r="CC131" s="511"/>
      <c r="CD131" s="511"/>
      <c r="CE131" s="511"/>
      <c r="CF131" s="500"/>
      <c r="CG131" s="501"/>
      <c r="CH131" s="501"/>
      <c r="CI131" s="501"/>
      <c r="CJ131" s="501"/>
      <c r="CK131" s="501"/>
      <c r="CL131" s="501"/>
      <c r="CM131" s="501"/>
      <c r="CN131" s="501"/>
      <c r="CO131" s="501"/>
      <c r="CP131" s="501"/>
      <c r="CQ131" s="501"/>
      <c r="CR131" s="501"/>
      <c r="CS131" s="501"/>
      <c r="CT131" s="501"/>
      <c r="CU131" s="501"/>
      <c r="CV131" s="502"/>
      <c r="CW131" s="532"/>
      <c r="CX131" s="532"/>
      <c r="CY131" s="532"/>
      <c r="CZ131" s="532"/>
      <c r="DA131" s="532"/>
      <c r="DB131" s="532"/>
      <c r="DC131" s="532"/>
      <c r="DD131" s="532"/>
      <c r="DE131" s="532"/>
      <c r="DF131" s="532"/>
      <c r="DG131" s="532"/>
      <c r="DH131" s="532"/>
      <c r="DI131" s="532"/>
      <c r="DJ131" s="532"/>
      <c r="DK131" s="532"/>
      <c r="DL131" s="532"/>
      <c r="DM131" s="532"/>
      <c r="DN131" s="532"/>
      <c r="DO131" s="532"/>
      <c r="DP131" s="532"/>
      <c r="DQ131" s="532"/>
      <c r="DR131" s="532"/>
      <c r="DS131" s="532"/>
      <c r="DT131" s="532"/>
      <c r="DU131" s="532"/>
      <c r="DV131" s="532"/>
      <c r="DW131" s="532"/>
      <c r="DX131" s="532"/>
      <c r="DY131" s="532"/>
      <c r="DZ131" s="532"/>
      <c r="EA131" s="532"/>
      <c r="EB131" s="532"/>
      <c r="EC131" s="532"/>
      <c r="ED131" s="532"/>
      <c r="EE131" s="358"/>
      <c r="EF131" s="358"/>
      <c r="EG131" s="358"/>
      <c r="EH131" s="358"/>
      <c r="EI131" s="358"/>
      <c r="EJ131" s="358"/>
      <c r="EK131" s="358"/>
      <c r="EL131" s="358"/>
      <c r="EM131" s="358"/>
      <c r="EN131" s="358"/>
      <c r="EO131" s="358"/>
      <c r="EP131" s="358"/>
      <c r="EQ131" s="358"/>
      <c r="ER131" s="358"/>
      <c r="ES131" s="358"/>
      <c r="ET131" s="511"/>
      <c r="EU131" s="511"/>
      <c r="EV131" s="511"/>
      <c r="EW131" s="511"/>
      <c r="EX131" s="511"/>
      <c r="EY131" s="511"/>
      <c r="EZ131" s="511"/>
      <c r="FA131" s="511"/>
      <c r="FB131" s="511"/>
      <c r="FC131" s="511"/>
      <c r="FD131" s="511"/>
      <c r="FE131" s="511"/>
      <c r="FF131" s="511"/>
      <c r="FG131" s="511"/>
      <c r="FH131" s="511"/>
      <c r="FI131" s="511"/>
      <c r="FJ131" s="512"/>
    </row>
    <row r="132" spans="1:166" ht="24" customHeight="1">
      <c r="A132" s="522" t="s">
        <v>135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499"/>
      <c r="AP132" s="367" t="s">
        <v>131</v>
      </c>
      <c r="AQ132" s="367"/>
      <c r="AR132" s="367"/>
      <c r="AS132" s="367"/>
      <c r="AT132" s="367"/>
      <c r="AU132" s="368"/>
      <c r="AV132" s="464"/>
      <c r="AW132" s="465"/>
      <c r="AX132" s="465"/>
      <c r="AY132" s="465"/>
      <c r="AZ132" s="465"/>
      <c r="BA132" s="465"/>
      <c r="BB132" s="465"/>
      <c r="BC132" s="465"/>
      <c r="BD132" s="465"/>
      <c r="BE132" s="465"/>
      <c r="BF132" s="465"/>
      <c r="BG132" s="465"/>
      <c r="BH132" s="465"/>
      <c r="BI132" s="465"/>
      <c r="BJ132" s="465"/>
      <c r="BK132" s="466"/>
      <c r="BL132" s="485"/>
      <c r="BM132" s="486"/>
      <c r="BN132" s="486"/>
      <c r="BO132" s="486"/>
      <c r="BP132" s="486"/>
      <c r="BQ132" s="486"/>
      <c r="BR132" s="486"/>
      <c r="BS132" s="486"/>
      <c r="BT132" s="486"/>
      <c r="BU132" s="486"/>
      <c r="BV132" s="486"/>
      <c r="BW132" s="486"/>
      <c r="BX132" s="486"/>
      <c r="BY132" s="486"/>
      <c r="BZ132" s="486"/>
      <c r="CA132" s="486"/>
      <c r="CB132" s="486"/>
      <c r="CC132" s="486"/>
      <c r="CD132" s="486"/>
      <c r="CE132" s="487"/>
      <c r="CF132" s="500"/>
      <c r="CG132" s="501"/>
      <c r="CH132" s="501"/>
      <c r="CI132" s="501"/>
      <c r="CJ132" s="501"/>
      <c r="CK132" s="501"/>
      <c r="CL132" s="501"/>
      <c r="CM132" s="501"/>
      <c r="CN132" s="501"/>
      <c r="CO132" s="501"/>
      <c r="CP132" s="501"/>
      <c r="CQ132" s="501"/>
      <c r="CR132" s="501"/>
      <c r="CS132" s="501"/>
      <c r="CT132" s="501"/>
      <c r="CU132" s="501"/>
      <c r="CV132" s="502"/>
      <c r="CW132" s="529"/>
      <c r="CX132" s="530"/>
      <c r="CY132" s="530"/>
      <c r="CZ132" s="530"/>
      <c r="DA132" s="530"/>
      <c r="DB132" s="530"/>
      <c r="DC132" s="530"/>
      <c r="DD132" s="530"/>
      <c r="DE132" s="530"/>
      <c r="DF132" s="530"/>
      <c r="DG132" s="530"/>
      <c r="DH132" s="530"/>
      <c r="DI132" s="530"/>
      <c r="DJ132" s="530"/>
      <c r="DK132" s="530"/>
      <c r="DL132" s="530"/>
      <c r="DM132" s="531"/>
      <c r="DN132" s="529"/>
      <c r="DO132" s="530"/>
      <c r="DP132" s="530"/>
      <c r="DQ132" s="530"/>
      <c r="DR132" s="530"/>
      <c r="DS132" s="530"/>
      <c r="DT132" s="530"/>
      <c r="DU132" s="530"/>
      <c r="DV132" s="530"/>
      <c r="DW132" s="530"/>
      <c r="DX132" s="530"/>
      <c r="DY132" s="530"/>
      <c r="DZ132" s="530"/>
      <c r="EA132" s="530"/>
      <c r="EB132" s="530"/>
      <c r="EC132" s="530"/>
      <c r="ED132" s="531"/>
      <c r="EE132" s="506"/>
      <c r="EF132" s="507"/>
      <c r="EG132" s="507"/>
      <c r="EH132" s="507"/>
      <c r="EI132" s="507"/>
      <c r="EJ132" s="507"/>
      <c r="EK132" s="507"/>
      <c r="EL132" s="507"/>
      <c r="EM132" s="507"/>
      <c r="EN132" s="507"/>
      <c r="EO132" s="507"/>
      <c r="EP132" s="507"/>
      <c r="EQ132" s="507"/>
      <c r="ER132" s="507"/>
      <c r="ES132" s="508"/>
      <c r="ET132" s="485"/>
      <c r="EU132" s="486"/>
      <c r="EV132" s="486"/>
      <c r="EW132" s="486"/>
      <c r="EX132" s="486"/>
      <c r="EY132" s="486"/>
      <c r="EZ132" s="486"/>
      <c r="FA132" s="486"/>
      <c r="FB132" s="486"/>
      <c r="FC132" s="486"/>
      <c r="FD132" s="486"/>
      <c r="FE132" s="486"/>
      <c r="FF132" s="486"/>
      <c r="FG132" s="486"/>
      <c r="FH132" s="486"/>
      <c r="FI132" s="486"/>
      <c r="FJ132" s="497"/>
    </row>
    <row r="133" spans="1:166" ht="25.5" customHeight="1">
      <c r="A133" s="552" t="s">
        <v>136</v>
      </c>
      <c r="B133" s="553"/>
      <c r="C133" s="553"/>
      <c r="D133" s="553"/>
      <c r="E133" s="553"/>
      <c r="F133" s="553"/>
      <c r="G133" s="553"/>
      <c r="H133" s="553"/>
      <c r="I133" s="553"/>
      <c r="J133" s="553"/>
      <c r="K133" s="553"/>
      <c r="L133" s="553"/>
      <c r="M133" s="553"/>
      <c r="N133" s="553"/>
      <c r="O133" s="553"/>
      <c r="P133" s="553"/>
      <c r="Q133" s="553"/>
      <c r="R133" s="553"/>
      <c r="S133" s="553"/>
      <c r="T133" s="553"/>
      <c r="U133" s="553"/>
      <c r="V133" s="553"/>
      <c r="W133" s="553"/>
      <c r="X133" s="553"/>
      <c r="Y133" s="553"/>
      <c r="Z133" s="553"/>
      <c r="AA133" s="553"/>
      <c r="AB133" s="553"/>
      <c r="AC133" s="553"/>
      <c r="AD133" s="553"/>
      <c r="AE133" s="553"/>
      <c r="AF133" s="553"/>
      <c r="AG133" s="553"/>
      <c r="AH133" s="553"/>
      <c r="AI133" s="553"/>
      <c r="AJ133" s="553"/>
      <c r="AK133" s="553"/>
      <c r="AL133" s="553"/>
      <c r="AM133" s="553"/>
      <c r="AN133" s="553"/>
      <c r="AO133" s="554"/>
      <c r="AP133" s="368" t="s">
        <v>132</v>
      </c>
      <c r="AQ133" s="365"/>
      <c r="AR133" s="365"/>
      <c r="AS133" s="365"/>
      <c r="AT133" s="365"/>
      <c r="AU133" s="365"/>
      <c r="AV133" s="534"/>
      <c r="AW133" s="534"/>
      <c r="AX133" s="534"/>
      <c r="AY133" s="534"/>
      <c r="AZ133" s="534"/>
      <c r="BA133" s="534"/>
      <c r="BB133" s="534"/>
      <c r="BC133" s="534"/>
      <c r="BD133" s="534"/>
      <c r="BE133" s="535"/>
      <c r="BF133" s="536"/>
      <c r="BG133" s="536"/>
      <c r="BH133" s="536"/>
      <c r="BI133" s="536"/>
      <c r="BJ133" s="536"/>
      <c r="BK133" s="537"/>
      <c r="BL133" s="511"/>
      <c r="BM133" s="511"/>
      <c r="BN133" s="511"/>
      <c r="BO133" s="511"/>
      <c r="BP133" s="511"/>
      <c r="BQ133" s="511"/>
      <c r="BR133" s="511"/>
      <c r="BS133" s="511"/>
      <c r="BT133" s="511"/>
      <c r="BU133" s="511"/>
      <c r="BV133" s="511"/>
      <c r="BW133" s="511"/>
      <c r="BX133" s="511"/>
      <c r="BY133" s="511"/>
      <c r="BZ133" s="511"/>
      <c r="CA133" s="511"/>
      <c r="CB133" s="511"/>
      <c r="CC133" s="511"/>
      <c r="CD133" s="511"/>
      <c r="CE133" s="511"/>
      <c r="CF133" s="500"/>
      <c r="CG133" s="501"/>
      <c r="CH133" s="501"/>
      <c r="CI133" s="501"/>
      <c r="CJ133" s="501"/>
      <c r="CK133" s="501"/>
      <c r="CL133" s="501"/>
      <c r="CM133" s="501"/>
      <c r="CN133" s="501"/>
      <c r="CO133" s="501"/>
      <c r="CP133" s="501"/>
      <c r="CQ133" s="501"/>
      <c r="CR133" s="501"/>
      <c r="CS133" s="501"/>
      <c r="CT133" s="501"/>
      <c r="CU133" s="501"/>
      <c r="CV133" s="502"/>
      <c r="CW133" s="532"/>
      <c r="CX133" s="532"/>
      <c r="CY133" s="532"/>
      <c r="CZ133" s="532"/>
      <c r="DA133" s="532"/>
      <c r="DB133" s="532"/>
      <c r="DC133" s="532"/>
      <c r="DD133" s="532"/>
      <c r="DE133" s="532"/>
      <c r="DF133" s="532"/>
      <c r="DG133" s="532"/>
      <c r="DH133" s="532"/>
      <c r="DI133" s="532"/>
      <c r="DJ133" s="532"/>
      <c r="DK133" s="532"/>
      <c r="DL133" s="532"/>
      <c r="DM133" s="532"/>
      <c r="DN133" s="532"/>
      <c r="DO133" s="532"/>
      <c r="DP133" s="532"/>
      <c r="DQ133" s="532"/>
      <c r="DR133" s="532"/>
      <c r="DS133" s="532"/>
      <c r="DT133" s="532"/>
      <c r="DU133" s="532"/>
      <c r="DV133" s="532"/>
      <c r="DW133" s="532"/>
      <c r="DX133" s="532"/>
      <c r="DY133" s="532"/>
      <c r="DZ133" s="532"/>
      <c r="EA133" s="532"/>
      <c r="EB133" s="532"/>
      <c r="EC133" s="532"/>
      <c r="ED133" s="532"/>
      <c r="EE133" s="358"/>
      <c r="EF133" s="358"/>
      <c r="EG133" s="358"/>
      <c r="EH133" s="358"/>
      <c r="EI133" s="358"/>
      <c r="EJ133" s="358"/>
      <c r="EK133" s="358"/>
      <c r="EL133" s="358"/>
      <c r="EM133" s="358"/>
      <c r="EN133" s="358"/>
      <c r="EO133" s="358"/>
      <c r="EP133" s="358"/>
      <c r="EQ133" s="358"/>
      <c r="ER133" s="358"/>
      <c r="ES133" s="358"/>
      <c r="ET133" s="511"/>
      <c r="EU133" s="511"/>
      <c r="EV133" s="511"/>
      <c r="EW133" s="511"/>
      <c r="EX133" s="511"/>
      <c r="EY133" s="511"/>
      <c r="EZ133" s="511"/>
      <c r="FA133" s="511"/>
      <c r="FB133" s="511"/>
      <c r="FC133" s="511"/>
      <c r="FD133" s="511"/>
      <c r="FE133" s="511"/>
      <c r="FF133" s="511"/>
      <c r="FG133" s="511"/>
      <c r="FH133" s="511"/>
      <c r="FI133" s="511"/>
      <c r="FJ133" s="512"/>
    </row>
    <row r="134" spans="1:166" ht="6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</row>
    <row r="135" spans="1:166" ht="5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</row>
    <row r="136" spans="1:166" ht="12.75">
      <c r="A136" s="548" t="s">
        <v>3</v>
      </c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8"/>
      <c r="AG136" s="58"/>
      <c r="AH136" s="533" t="s">
        <v>203</v>
      </c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33"/>
      <c r="BF136" s="533"/>
      <c r="BG136" s="533"/>
      <c r="BH136" s="533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 t="s">
        <v>47</v>
      </c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</row>
    <row r="137" spans="1:166" ht="11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41" t="s">
        <v>4</v>
      </c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8"/>
      <c r="AG137" s="58"/>
      <c r="AH137" s="541" t="s">
        <v>5</v>
      </c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  <c r="AS137" s="541"/>
      <c r="AT137" s="541"/>
      <c r="AU137" s="541"/>
      <c r="AV137" s="541"/>
      <c r="AW137" s="541"/>
      <c r="AX137" s="541"/>
      <c r="AY137" s="541"/>
      <c r="AZ137" s="541"/>
      <c r="BA137" s="541"/>
      <c r="BB137" s="541"/>
      <c r="BC137" s="541"/>
      <c r="BD137" s="541"/>
      <c r="BE137" s="541"/>
      <c r="BF137" s="541"/>
      <c r="BG137" s="541"/>
      <c r="BH137" s="541"/>
      <c r="BI137" s="58"/>
      <c r="BJ137" s="58"/>
      <c r="BK137" s="58" t="s">
        <v>183</v>
      </c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 t="s">
        <v>48</v>
      </c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33"/>
      <c r="DD137" s="533"/>
      <c r="DE137" s="533"/>
      <c r="DF137" s="533"/>
      <c r="DG137" s="533"/>
      <c r="DH137" s="533"/>
      <c r="DI137" s="533"/>
      <c r="DJ137" s="533"/>
      <c r="DK137" s="533"/>
      <c r="DL137" s="533"/>
      <c r="DM137" s="533"/>
      <c r="DN137" s="533"/>
      <c r="DO137" s="533"/>
      <c r="DP137" s="533"/>
      <c r="DQ137" s="58"/>
      <c r="DR137" s="58"/>
      <c r="DS137" s="533"/>
      <c r="DT137" s="533"/>
      <c r="DU137" s="533"/>
      <c r="DV137" s="533"/>
      <c r="DW137" s="533"/>
      <c r="DX137" s="533"/>
      <c r="DY137" s="533"/>
      <c r="DZ137" s="533"/>
      <c r="EA137" s="533"/>
      <c r="EB137" s="533"/>
      <c r="EC137" s="533"/>
      <c r="ED137" s="533"/>
      <c r="EE137" s="533"/>
      <c r="EF137" s="533"/>
      <c r="EG137" s="533"/>
      <c r="EH137" s="533"/>
      <c r="EI137" s="533"/>
      <c r="EJ137" s="533"/>
      <c r="EK137" s="533"/>
      <c r="EL137" s="533"/>
      <c r="EM137" s="533"/>
      <c r="EN137" s="533"/>
      <c r="EO137" s="533"/>
      <c r="EP137" s="533"/>
      <c r="EQ137" s="533"/>
      <c r="ER137" s="533"/>
      <c r="ES137" s="533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</row>
    <row r="138" spans="1:166" ht="11.25">
      <c r="A138" s="58" t="s">
        <v>172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47"/>
      <c r="O138" s="547"/>
      <c r="P138" s="547"/>
      <c r="Q138" s="547"/>
      <c r="R138" s="547"/>
      <c r="S138" s="547"/>
      <c r="T138" s="547"/>
      <c r="U138" s="547"/>
      <c r="V138" s="547"/>
      <c r="W138" s="547"/>
      <c r="X138" s="547"/>
      <c r="Y138" s="547"/>
      <c r="Z138" s="547"/>
      <c r="AA138" s="547"/>
      <c r="AB138" s="547"/>
      <c r="AC138" s="547"/>
      <c r="AD138" s="547"/>
      <c r="AE138" s="547"/>
      <c r="AF138" s="58"/>
      <c r="AG138" s="58"/>
      <c r="AH138" s="533" t="s">
        <v>204</v>
      </c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  <c r="AS138" s="533"/>
      <c r="AT138" s="533"/>
      <c r="AU138" s="533"/>
      <c r="AV138" s="533"/>
      <c r="AW138" s="533"/>
      <c r="AX138" s="533"/>
      <c r="AY138" s="533"/>
      <c r="AZ138" s="533"/>
      <c r="BA138" s="533"/>
      <c r="BB138" s="533"/>
      <c r="BC138" s="533"/>
      <c r="BD138" s="533"/>
      <c r="BE138" s="533"/>
      <c r="BF138" s="533"/>
      <c r="BG138" s="533"/>
      <c r="BH138" s="533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41" t="s">
        <v>4</v>
      </c>
      <c r="DD138" s="541"/>
      <c r="DE138" s="541"/>
      <c r="DF138" s="541"/>
      <c r="DG138" s="541"/>
      <c r="DH138" s="541"/>
      <c r="DI138" s="541"/>
      <c r="DJ138" s="541"/>
      <c r="DK138" s="541"/>
      <c r="DL138" s="541"/>
      <c r="DM138" s="541"/>
      <c r="DN138" s="541"/>
      <c r="DO138" s="541"/>
      <c r="DP138" s="541"/>
      <c r="DQ138" s="59"/>
      <c r="DR138" s="59"/>
      <c r="DS138" s="541" t="s">
        <v>5</v>
      </c>
      <c r="DT138" s="541"/>
      <c r="DU138" s="541"/>
      <c r="DV138" s="541"/>
      <c r="DW138" s="541"/>
      <c r="DX138" s="541"/>
      <c r="DY138" s="541"/>
      <c r="DZ138" s="541"/>
      <c r="EA138" s="541"/>
      <c r="EB138" s="541"/>
      <c r="EC138" s="541"/>
      <c r="ED138" s="541"/>
      <c r="EE138" s="541"/>
      <c r="EF138" s="541"/>
      <c r="EG138" s="541"/>
      <c r="EH138" s="541"/>
      <c r="EI138" s="541"/>
      <c r="EJ138" s="541"/>
      <c r="EK138" s="541"/>
      <c r="EL138" s="541"/>
      <c r="EM138" s="541"/>
      <c r="EN138" s="541"/>
      <c r="EO138" s="541"/>
      <c r="EP138" s="541"/>
      <c r="EQ138" s="541"/>
      <c r="ER138" s="541"/>
      <c r="ES138" s="541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</row>
    <row r="139" spans="1:166" ht="11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40" t="s">
        <v>173</v>
      </c>
      <c r="S139" s="540"/>
      <c r="T139" s="540"/>
      <c r="U139" s="540"/>
      <c r="V139" s="540"/>
      <c r="W139" s="540"/>
      <c r="X139" s="540"/>
      <c r="Y139" s="540"/>
      <c r="Z139" s="540"/>
      <c r="AA139" s="540"/>
      <c r="AB139" s="540"/>
      <c r="AC139" s="540"/>
      <c r="AD139" s="540"/>
      <c r="AE139" s="540"/>
      <c r="AF139" s="59"/>
      <c r="AG139" s="59"/>
      <c r="AH139" s="541" t="s">
        <v>5</v>
      </c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  <c r="AS139" s="541"/>
      <c r="AT139" s="541"/>
      <c r="AU139" s="541"/>
      <c r="AV139" s="541"/>
      <c r="AW139" s="541"/>
      <c r="AX139" s="541"/>
      <c r="AY139" s="541"/>
      <c r="AZ139" s="541"/>
      <c r="BA139" s="541"/>
      <c r="BB139" s="541"/>
      <c r="BC139" s="541"/>
      <c r="BD139" s="541"/>
      <c r="BE139" s="541"/>
      <c r="BF139" s="541"/>
      <c r="BG139" s="541"/>
      <c r="BH139" s="541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</row>
    <row r="140" spans="1:166" ht="7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60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2"/>
    </row>
    <row r="141" spans="1:166" ht="11.25">
      <c r="A141" s="538" t="s">
        <v>51</v>
      </c>
      <c r="B141" s="538"/>
      <c r="C141" s="425" t="s">
        <v>213</v>
      </c>
      <c r="D141" s="425"/>
      <c r="E141" s="425"/>
      <c r="F141" s="58" t="s">
        <v>51</v>
      </c>
      <c r="G141" s="58"/>
      <c r="H141" s="58"/>
      <c r="I141" s="533" t="s">
        <v>211</v>
      </c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9">
        <v>2014</v>
      </c>
      <c r="Z141" s="539"/>
      <c r="AA141" s="539"/>
      <c r="AB141" s="539"/>
      <c r="AC141" s="539"/>
      <c r="AD141" s="539"/>
      <c r="AE141" s="539"/>
      <c r="AF141" s="58"/>
      <c r="AG141" s="58" t="s">
        <v>2</v>
      </c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63"/>
      <c r="BM141" s="64" t="s">
        <v>49</v>
      </c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5"/>
    </row>
    <row r="142" spans="1:166" ht="11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63"/>
      <c r="BM142" s="533"/>
      <c r="BN142" s="533"/>
      <c r="BO142" s="533"/>
      <c r="BP142" s="533"/>
      <c r="BQ142" s="533"/>
      <c r="BR142" s="533"/>
      <c r="BS142" s="533"/>
      <c r="BT142" s="533"/>
      <c r="BU142" s="533"/>
      <c r="BV142" s="533"/>
      <c r="BW142" s="533"/>
      <c r="BX142" s="533"/>
      <c r="BY142" s="533"/>
      <c r="BZ142" s="533"/>
      <c r="CA142" s="533"/>
      <c r="CB142" s="533"/>
      <c r="CC142" s="533"/>
      <c r="CD142" s="533"/>
      <c r="CE142" s="533"/>
      <c r="CF142" s="533"/>
      <c r="CG142" s="533"/>
      <c r="CH142" s="66"/>
      <c r="CI142" s="64"/>
      <c r="CJ142" s="533"/>
      <c r="CK142" s="533"/>
      <c r="CL142" s="533"/>
      <c r="CM142" s="533"/>
      <c r="CN142" s="533"/>
      <c r="CO142" s="533"/>
      <c r="CP142" s="533"/>
      <c r="CQ142" s="533"/>
      <c r="CR142" s="533"/>
      <c r="CS142" s="533"/>
      <c r="CT142" s="533"/>
      <c r="CU142" s="533"/>
      <c r="CV142" s="533"/>
      <c r="CW142" s="533"/>
      <c r="CX142" s="64"/>
      <c r="CY142" s="64"/>
      <c r="CZ142" s="533"/>
      <c r="DA142" s="533"/>
      <c r="DB142" s="533"/>
      <c r="DC142" s="533"/>
      <c r="DD142" s="533"/>
      <c r="DE142" s="533"/>
      <c r="DF142" s="533"/>
      <c r="DG142" s="533"/>
      <c r="DH142" s="533"/>
      <c r="DI142" s="533"/>
      <c r="DJ142" s="533"/>
      <c r="DK142" s="533"/>
      <c r="DL142" s="533"/>
      <c r="DM142" s="533"/>
      <c r="DN142" s="533"/>
      <c r="DO142" s="533"/>
      <c r="DP142" s="533"/>
      <c r="DQ142" s="533"/>
      <c r="DR142" s="533"/>
      <c r="DS142" s="533"/>
      <c r="DT142" s="533"/>
      <c r="DU142" s="533"/>
      <c r="DV142" s="64"/>
      <c r="DW142" s="64"/>
      <c r="DX142" s="543" t="s">
        <v>51</v>
      </c>
      <c r="DY142" s="543"/>
      <c r="DZ142" s="425"/>
      <c r="EA142" s="425"/>
      <c r="EB142" s="425"/>
      <c r="EC142" s="64" t="s">
        <v>51</v>
      </c>
      <c r="ED142" s="64"/>
      <c r="EE142" s="64"/>
      <c r="EF142" s="533"/>
      <c r="EG142" s="533"/>
      <c r="EH142" s="533"/>
      <c r="EI142" s="533"/>
      <c r="EJ142" s="533"/>
      <c r="EK142" s="533"/>
      <c r="EL142" s="533"/>
      <c r="EM142" s="533"/>
      <c r="EN142" s="533"/>
      <c r="EO142" s="533"/>
      <c r="EP142" s="533"/>
      <c r="EQ142" s="533"/>
      <c r="ER142" s="533"/>
      <c r="ES142" s="533"/>
      <c r="ET142" s="533"/>
      <c r="EU142" s="533"/>
      <c r="EV142" s="543">
        <v>20</v>
      </c>
      <c r="EW142" s="543"/>
      <c r="EX142" s="543"/>
      <c r="EY142" s="543"/>
      <c r="EZ142" s="543"/>
      <c r="FA142" s="542"/>
      <c r="FB142" s="542"/>
      <c r="FC142" s="64"/>
      <c r="FD142" s="64" t="s">
        <v>2</v>
      </c>
      <c r="FE142" s="64"/>
      <c r="FF142" s="64"/>
      <c r="FG142" s="64"/>
      <c r="FH142" s="64"/>
      <c r="FI142" s="64"/>
      <c r="FJ142" s="65"/>
    </row>
    <row r="143" spans="1:166" ht="21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79"/>
      <c r="BM143" s="544" t="s">
        <v>6</v>
      </c>
      <c r="BN143" s="544"/>
      <c r="BO143" s="544"/>
      <c r="BP143" s="544"/>
      <c r="BQ143" s="544"/>
      <c r="BR143" s="544"/>
      <c r="BS143" s="544"/>
      <c r="BT143" s="544"/>
      <c r="BU143" s="544"/>
      <c r="BV143" s="544"/>
      <c r="BW143" s="544"/>
      <c r="BX143" s="544"/>
      <c r="BY143" s="544"/>
      <c r="BZ143" s="544"/>
      <c r="CA143" s="544"/>
      <c r="CB143" s="544"/>
      <c r="CC143" s="544"/>
      <c r="CD143" s="544"/>
      <c r="CE143" s="544"/>
      <c r="CF143" s="544"/>
      <c r="CG143" s="544"/>
      <c r="CH143" s="77"/>
      <c r="CI143" s="75"/>
      <c r="CJ143" s="544" t="s">
        <v>4</v>
      </c>
      <c r="CK143" s="544"/>
      <c r="CL143" s="544"/>
      <c r="CM143" s="544"/>
      <c r="CN143" s="544"/>
      <c r="CO143" s="544"/>
      <c r="CP143" s="544"/>
      <c r="CQ143" s="544"/>
      <c r="CR143" s="544"/>
      <c r="CS143" s="544"/>
      <c r="CT143" s="544"/>
      <c r="CU143" s="544"/>
      <c r="CV143" s="544"/>
      <c r="CW143" s="544"/>
      <c r="CX143" s="78"/>
      <c r="CY143" s="545" t="s">
        <v>5</v>
      </c>
      <c r="CZ143" s="546"/>
      <c r="DA143" s="546"/>
      <c r="DB143" s="546"/>
      <c r="DC143" s="546"/>
      <c r="DD143" s="546"/>
      <c r="DE143" s="546"/>
      <c r="DF143" s="546"/>
      <c r="DG143" s="546"/>
      <c r="DH143" s="546"/>
      <c r="DI143" s="546"/>
      <c r="DJ143" s="546"/>
      <c r="DK143" s="546"/>
      <c r="DL143" s="546"/>
      <c r="DM143" s="546"/>
      <c r="DN143" s="546"/>
      <c r="DO143" s="546"/>
      <c r="DP143" s="546"/>
      <c r="DQ143" s="546"/>
      <c r="DR143" s="546"/>
      <c r="DS143" s="546"/>
      <c r="DT143" s="546"/>
      <c r="DU143" s="546"/>
      <c r="DV143" s="546"/>
      <c r="DW143" s="546"/>
      <c r="DX143" s="546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5"/>
      <c r="FG143" s="75"/>
      <c r="FH143" s="75"/>
      <c r="FI143" s="75"/>
      <c r="FJ143" s="76"/>
    </row>
    <row r="144" spans="1:19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</row>
    <row r="145" spans="1:19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"/>
      <c r="FR145" s="2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</row>
    <row r="146" spans="1:191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17"/>
      <c r="FQ146" s="2"/>
      <c r="FR146" s="2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</row>
    <row r="147" spans="1:191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17"/>
      <c r="CH147" s="2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0"/>
      <c r="DE147" s="20"/>
      <c r="DF147" s="20"/>
      <c r="DG147" s="20"/>
      <c r="DH147" s="20"/>
      <c r="DI147" s="24"/>
      <c r="DJ147" s="24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17"/>
      <c r="FQ147" s="2"/>
      <c r="FR147" s="2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</row>
    <row r="148" spans="1:191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17"/>
      <c r="FQ148" s="2"/>
      <c r="FR148" s="2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</row>
    <row r="149" spans="1:191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</row>
    <row r="150" spans="1:191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</row>
    <row r="151" spans="1:191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17"/>
      <c r="FQ151" s="2"/>
      <c r="FR151" s="2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</row>
    <row r="152" spans="1:191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</row>
    <row r="153" spans="1:19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</row>
    <row r="154" spans="1:191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</row>
    <row r="155" spans="1:191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</row>
    <row r="156" spans="1:191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</row>
    <row r="157" spans="1:191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</row>
    <row r="158" spans="1:191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3"/>
      <c r="BN158" s="23"/>
      <c r="BO158" s="23"/>
      <c r="BP158" s="23"/>
      <c r="BQ158" s="23"/>
      <c r="BR158" s="23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</row>
    <row r="159" spans="1:191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3"/>
      <c r="BN159" s="23"/>
      <c r="BO159" s="23"/>
      <c r="BP159" s="23"/>
      <c r="BQ159" s="23"/>
      <c r="BR159" s="23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</row>
    <row r="160" spans="1:191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</row>
    <row r="161" spans="1:191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</row>
    <row r="162" spans="1:191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</row>
    <row r="163" spans="1:191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</row>
    <row r="164" spans="1:191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</row>
    <row r="165" spans="1:191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</row>
    <row r="166" spans="1:191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</row>
    <row r="167" spans="1:191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8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</row>
    <row r="168" spans="1:191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</row>
    <row r="169" spans="1:191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</row>
    <row r="170" spans="1:191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</row>
    <row r="171" spans="1:191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</row>
    <row r="172" spans="1:191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</row>
    <row r="173" spans="1:191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</row>
    <row r="174" spans="1:191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</row>
    <row r="175" spans="1:191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</row>
    <row r="176" spans="1:19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</row>
    <row r="177" spans="1:191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</row>
    <row r="178" spans="1:191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</row>
    <row r="179" spans="1:19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</row>
    <row r="180" spans="1:19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6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</row>
    <row r="181" spans="1:19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</row>
    <row r="182" spans="1:19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</row>
    <row r="183" spans="1:19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</row>
    <row r="184" spans="1:19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</row>
    <row r="185" spans="1:19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</row>
    <row r="186" spans="1:19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</row>
    <row r="187" spans="1:19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</row>
    <row r="188" spans="1:19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4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17"/>
    </row>
    <row r="189" spans="1:19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</row>
    <row r="190" spans="1:191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</row>
    <row r="191" spans="1: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</row>
    <row r="192" spans="1:19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</row>
    <row r="193" spans="1:19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3"/>
      <c r="BK193" s="23"/>
      <c r="BL193" s="23"/>
      <c r="BM193" s="23"/>
      <c r="BN193" s="23"/>
      <c r="BO193" s="23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27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7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7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7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7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</row>
    <row r="194" spans="1:19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23"/>
      <c r="BK194" s="23"/>
      <c r="BL194" s="23"/>
      <c r="BM194" s="23"/>
      <c r="BN194" s="23"/>
      <c r="BO194" s="23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7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</row>
    <row r="195" spans="1:19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</row>
    <row r="196" spans="1:19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</row>
    <row r="197" spans="1:19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</row>
    <row r="198" spans="1:19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</row>
    <row r="199" spans="1:19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</row>
    <row r="200" spans="1:19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</row>
    <row r="201" spans="1:19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27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</row>
    <row r="202" spans="1:19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</row>
    <row r="203" spans="1:19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</row>
    <row r="204" spans="1:19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2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25"/>
      <c r="BK204" s="35"/>
      <c r="BL204" s="35"/>
      <c r="BM204" s="35"/>
      <c r="BN204" s="35"/>
      <c r="BO204" s="3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27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</row>
    <row r="205" spans="1:19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2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25"/>
      <c r="BK205" s="35"/>
      <c r="BL205" s="35"/>
      <c r="BM205" s="35"/>
      <c r="BN205" s="35"/>
      <c r="BO205" s="3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27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</row>
    <row r="206" spans="1:19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</row>
    <row r="207" spans="1:19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</row>
    <row r="208" spans="1:19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</row>
    <row r="209" spans="1:19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</row>
    <row r="210" spans="1:19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</row>
    <row r="211" spans="1:19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</row>
    <row r="212" spans="1:19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2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25"/>
      <c r="BK212" s="35"/>
      <c r="BL212" s="35"/>
      <c r="BM212" s="35"/>
      <c r="BN212" s="35"/>
      <c r="BO212" s="35"/>
      <c r="BP212" s="2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34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27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</row>
    <row r="213" spans="1:19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</row>
    <row r="214" spans="1:19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</row>
    <row r="215" spans="1:191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25"/>
      <c r="BK215" s="25"/>
      <c r="BL215" s="25"/>
      <c r="BM215" s="25"/>
      <c r="BN215" s="25"/>
      <c r="BO215" s="25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7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</row>
    <row r="216" spans="1:19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</row>
    <row r="217" spans="1:19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</row>
    <row r="218" spans="1:19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</row>
    <row r="219" spans="1:19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</row>
    <row r="220" spans="1:19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</row>
    <row r="221" spans="1:19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</row>
    <row r="222" spans="1:19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4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4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17"/>
    </row>
    <row r="223" spans="1:19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</row>
    <row r="224" spans="1:191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</row>
    <row r="225" spans="1:191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</row>
    <row r="226" spans="1:19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</row>
    <row r="227" spans="1:19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23"/>
      <c r="BP227" s="23"/>
      <c r="BQ227" s="23"/>
      <c r="BR227" s="23"/>
      <c r="BS227" s="23"/>
      <c r="BT227" s="23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7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7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7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7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7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7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</row>
    <row r="228" spans="1:191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3"/>
      <c r="BP228" s="23"/>
      <c r="BQ228" s="23"/>
      <c r="BR228" s="23"/>
      <c r="BS228" s="23"/>
      <c r="BT228" s="23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</row>
    <row r="229" spans="1:191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7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</row>
    <row r="230" spans="1:191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5"/>
      <c r="BP230" s="25"/>
      <c r="BQ230" s="25"/>
      <c r="BR230" s="25"/>
      <c r="BS230" s="25"/>
      <c r="BT230" s="25"/>
      <c r="BU230" s="25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27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27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24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</row>
    <row r="231" spans="1:19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25"/>
      <c r="BP231" s="25"/>
      <c r="BQ231" s="25"/>
      <c r="BR231" s="25"/>
      <c r="BS231" s="25"/>
      <c r="BT231" s="25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</row>
    <row r="232" spans="1:191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</row>
    <row r="233" spans="1:191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</row>
    <row r="234" spans="1:191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</row>
    <row r="235" spans="1:191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</row>
    <row r="236" spans="1:191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</row>
    <row r="237" spans="1:191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25"/>
      <c r="BP237" s="25"/>
      <c r="BQ237" s="25"/>
      <c r="BR237" s="25"/>
      <c r="BS237" s="25"/>
      <c r="BT237" s="25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</row>
    <row r="238" spans="1:191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</row>
    <row r="239" spans="1:191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</row>
    <row r="240" spans="1:191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25"/>
      <c r="BP240" s="25"/>
      <c r="BQ240" s="25"/>
      <c r="BR240" s="25"/>
      <c r="BS240" s="25"/>
      <c r="BT240" s="25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</row>
    <row r="241" spans="1:191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5"/>
      <c r="BP241" s="25"/>
      <c r="BQ241" s="25"/>
      <c r="BR241" s="25"/>
      <c r="BS241" s="25"/>
      <c r="BT241" s="25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</row>
    <row r="242" spans="1:191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</row>
    <row r="243" spans="1:191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5"/>
      <c r="BP243" s="25"/>
      <c r="BQ243" s="25"/>
      <c r="BR243" s="25"/>
      <c r="BS243" s="25"/>
      <c r="BT243" s="25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</row>
    <row r="244" spans="1:191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5"/>
      <c r="BP244" s="25"/>
      <c r="BQ244" s="25"/>
      <c r="BR244" s="25"/>
      <c r="BS244" s="25"/>
      <c r="BT244" s="25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</row>
    <row r="245" spans="1:191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</row>
    <row r="246" spans="1:191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</row>
    <row r="247" spans="1:191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</row>
    <row r="248" spans="1:191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</row>
    <row r="249" spans="1:191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</row>
    <row r="250" spans="1:191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</row>
    <row r="251" spans="1:19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</row>
    <row r="252" spans="1:191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7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</row>
    <row r="253" spans="1:19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5"/>
      <c r="BP253" s="25"/>
      <c r="BQ253" s="25"/>
      <c r="BR253" s="25"/>
      <c r="BS253" s="25"/>
      <c r="BT253" s="25"/>
      <c r="BU253" s="2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27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27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24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24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27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24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</row>
    <row r="254" spans="1:191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</row>
    <row r="255" spans="1:191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</row>
    <row r="256" spans="1:191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</row>
    <row r="257" spans="1:191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</row>
    <row r="258" spans="1:191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</row>
    <row r="259" spans="1:191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</row>
    <row r="260" spans="1:191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25"/>
      <c r="BP260" s="25"/>
      <c r="BQ260" s="25"/>
      <c r="BR260" s="25"/>
      <c r="BS260" s="25"/>
      <c r="BT260" s="25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</row>
    <row r="261" spans="1:191" ht="11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</row>
    <row r="262" spans="1:191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</row>
    <row r="263" spans="1:191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25"/>
      <c r="BP263" s="25"/>
      <c r="BQ263" s="25"/>
      <c r="BR263" s="25"/>
      <c r="BS263" s="25"/>
      <c r="BT263" s="25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</row>
    <row r="264" spans="1:191" ht="11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5"/>
      <c r="BP264" s="25"/>
      <c r="BQ264" s="25"/>
      <c r="BR264" s="25"/>
      <c r="BS264" s="25"/>
      <c r="BT264" s="25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</row>
    <row r="265" spans="1:19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44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31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31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31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</row>
    <row r="266" spans="1:191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</row>
    <row r="267" spans="1:191" ht="11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</row>
    <row r="268" spans="1:191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31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31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</row>
    <row r="269" spans="1:191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30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</row>
    <row r="270" spans="1:191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30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</row>
    <row r="271" spans="1:191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30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</row>
    <row r="272" spans="1:191" ht="11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</row>
    <row r="273" spans="1:191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0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</row>
    <row r="274" spans="1:191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30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</row>
    <row r="275" spans="1:191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</row>
    <row r="276" spans="1:191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</row>
    <row r="277" spans="1:191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"/>
      <c r="BF277" s="2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</row>
    <row r="278" spans="1:191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2"/>
      <c r="BF278" s="2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"/>
      <c r="EQ278" s="2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</row>
    <row r="279" spans="1:191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"/>
      <c r="BF279" s="2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21"/>
      <c r="EQ279" s="21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</row>
    <row r="280" spans="1:191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21"/>
      <c r="BF280" s="21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</row>
    <row r="281" spans="1:191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</row>
    <row r="282" spans="1:191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0"/>
      <c r="AA282" s="20"/>
      <c r="AB282" s="25"/>
      <c r="AC282" s="25"/>
      <c r="AD282" s="25"/>
      <c r="AE282" s="2"/>
      <c r="AF282" s="2"/>
      <c r="AG282" s="2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0"/>
      <c r="AY282" s="20"/>
      <c r="AZ282" s="20"/>
      <c r="BA282" s="20"/>
      <c r="BB282" s="20"/>
      <c r="BC282" s="24"/>
      <c r="BD282" s="24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</row>
    <row r="283" spans="1:191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11"/>
      <c r="DH283" s="2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"/>
      <c r="DX283" s="2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"/>
      <c r="EV283" s="2"/>
      <c r="EW283" s="20"/>
      <c r="EX283" s="20"/>
      <c r="EY283" s="25"/>
      <c r="EZ283" s="25"/>
      <c r="FA283" s="25"/>
      <c r="FB283" s="2"/>
      <c r="FC283" s="2"/>
      <c r="FD283" s="2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0"/>
      <c r="FV283" s="20"/>
      <c r="FW283" s="20"/>
      <c r="FX283" s="20"/>
      <c r="FY283" s="20"/>
      <c r="FZ283" s="24"/>
      <c r="GA283" s="24"/>
      <c r="GB283" s="2"/>
      <c r="GC283" s="2"/>
      <c r="GD283" s="2"/>
      <c r="GE283" s="2"/>
      <c r="GF283" s="2"/>
      <c r="GG283" s="2"/>
      <c r="GH283" s="2"/>
      <c r="GI283" s="2"/>
    </row>
    <row r="284" spans="1:191" ht="11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8"/>
      <c r="DH284" s="2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2"/>
      <c r="EV284" s="2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"/>
      <c r="GF284" s="2"/>
      <c r="GG284" s="2"/>
      <c r="GH284" s="2"/>
      <c r="GI284" s="2"/>
    </row>
    <row r="285" spans="1:19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</row>
    <row r="286" spans="1:19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"/>
      <c r="FR286" s="2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</row>
    <row r="287" spans="1:191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17"/>
      <c r="FQ287" s="2"/>
      <c r="FR287" s="2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</row>
    <row r="288" spans="1:191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17"/>
      <c r="CH288" s="2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0"/>
      <c r="DE288" s="20"/>
      <c r="DF288" s="20"/>
      <c r="DG288" s="20"/>
      <c r="DH288" s="20"/>
      <c r="DI288" s="24"/>
      <c r="DJ288" s="24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17"/>
      <c r="FQ288" s="2"/>
      <c r="FR288" s="2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</row>
    <row r="289" spans="1:191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17"/>
      <c r="FQ289" s="2"/>
      <c r="FR289" s="2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</row>
    <row r="290" spans="1:191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</row>
    <row r="291" spans="1:191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</row>
    <row r="292" spans="1:191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17"/>
      <c r="FQ292" s="2"/>
      <c r="FR292" s="2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</row>
    <row r="293" spans="1:191" ht="11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</row>
    <row r="294" spans="1:19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</row>
    <row r="295" spans="1:191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</row>
    <row r="296" spans="1:191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</row>
    <row r="297" spans="1:191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</row>
    <row r="298" spans="1:191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</row>
    <row r="299" spans="1:191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3"/>
      <c r="BN299" s="23"/>
      <c r="BO299" s="23"/>
      <c r="BP299" s="23"/>
      <c r="BQ299" s="23"/>
      <c r="BR299" s="23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</row>
    <row r="300" spans="1:191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3"/>
      <c r="BN300" s="23"/>
      <c r="BO300" s="23"/>
      <c r="BP300" s="23"/>
      <c r="BQ300" s="23"/>
      <c r="BR300" s="23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</row>
    <row r="301" spans="1:191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</row>
    <row r="302" spans="1:191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</row>
    <row r="303" spans="1:191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</row>
    <row r="304" spans="1:191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</row>
    <row r="305" spans="1:191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</row>
    <row r="306" spans="1:191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</row>
    <row r="307" spans="1:191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</row>
    <row r="308" spans="1:191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8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</row>
    <row r="309" spans="1:191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</row>
    <row r="310" spans="1:191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</row>
    <row r="311" spans="1:191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</row>
    <row r="312" spans="1:191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</row>
    <row r="313" spans="1:191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</row>
    <row r="314" spans="1:191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</row>
    <row r="315" spans="1:191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</row>
    <row r="316" spans="1:191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</row>
    <row r="317" spans="1:191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</row>
    <row r="318" spans="1:191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</row>
    <row r="319" spans="1:191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</row>
    <row r="320" spans="1:191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</row>
    <row r="321" spans="1:191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6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</row>
    <row r="322" spans="1:191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</row>
    <row r="323" spans="1:191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</row>
    <row r="324" spans="1:191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</row>
    <row r="325" spans="1:191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</row>
    <row r="326" spans="1:191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</row>
    <row r="327" spans="1:191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</row>
    <row r="328" spans="1:191" ht="11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</row>
    <row r="329" spans="1:19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4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17"/>
    </row>
    <row r="330" spans="1:19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</row>
    <row r="331" spans="1:191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</row>
    <row r="332" spans="1:191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</row>
    <row r="333" spans="1:191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</row>
    <row r="334" spans="1:191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3"/>
      <c r="BK334" s="23"/>
      <c r="BL334" s="23"/>
      <c r="BM334" s="23"/>
      <c r="BN334" s="23"/>
      <c r="BO334" s="23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27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7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7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7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7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</row>
    <row r="335" spans="1:191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23"/>
      <c r="BK335" s="23"/>
      <c r="BL335" s="23"/>
      <c r="BM335" s="23"/>
      <c r="BN335" s="23"/>
      <c r="BO335" s="23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7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</row>
    <row r="336" spans="1:191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</row>
    <row r="337" spans="1:191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</row>
    <row r="338" spans="1:191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</row>
    <row r="339" spans="1:191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</row>
    <row r="340" spans="1:191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</row>
    <row r="341" spans="1:191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</row>
    <row r="342" spans="1:191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27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</row>
    <row r="343" spans="1:191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</row>
    <row r="344" spans="1:191" ht="11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</row>
    <row r="345" spans="1:19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32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25"/>
      <c r="BK345" s="35"/>
      <c r="BL345" s="35"/>
      <c r="BM345" s="35"/>
      <c r="BN345" s="35"/>
      <c r="BO345" s="3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27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</row>
    <row r="346" spans="1:19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32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25"/>
      <c r="BK346" s="35"/>
      <c r="BL346" s="35"/>
      <c r="BM346" s="35"/>
      <c r="BN346" s="35"/>
      <c r="BO346" s="3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27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</row>
    <row r="347" spans="1:191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</row>
    <row r="348" spans="1:191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</row>
    <row r="349" spans="1:191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</row>
    <row r="350" spans="1:191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</row>
    <row r="351" spans="1:191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</row>
    <row r="352" spans="1:191" ht="11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</row>
    <row r="353" spans="1:19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2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25"/>
      <c r="BK353" s="35"/>
      <c r="BL353" s="35"/>
      <c r="BM353" s="35"/>
      <c r="BN353" s="35"/>
      <c r="BO353" s="35"/>
      <c r="BP353" s="2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34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27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</row>
    <row r="354" spans="1:191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</row>
    <row r="355" spans="1:191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</row>
    <row r="356" spans="1:191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25"/>
      <c r="BK356" s="25"/>
      <c r="BL356" s="25"/>
      <c r="BM356" s="25"/>
      <c r="BN356" s="25"/>
      <c r="BO356" s="25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7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</row>
    <row r="357" spans="1:191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</row>
    <row r="358" spans="1:191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</row>
    <row r="359" spans="1:191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</row>
    <row r="360" spans="1:191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</row>
    <row r="361" spans="1:191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</row>
    <row r="362" spans="1:191" ht="11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</row>
    <row r="363" spans="1:19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4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4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17"/>
    </row>
    <row r="364" spans="1:19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</row>
    <row r="365" spans="1:191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</row>
    <row r="366" spans="1:191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</row>
    <row r="367" spans="1:191" ht="11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</row>
    <row r="368" spans="1:19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23"/>
      <c r="BP368" s="23"/>
      <c r="BQ368" s="23"/>
      <c r="BR368" s="23"/>
      <c r="BS368" s="23"/>
      <c r="BT368" s="23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7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7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7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7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7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7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</row>
    <row r="369" spans="1:191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3"/>
      <c r="BP369" s="23"/>
      <c r="BQ369" s="23"/>
      <c r="BR369" s="23"/>
      <c r="BS369" s="23"/>
      <c r="BT369" s="23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</row>
    <row r="370" spans="1:191" ht="11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7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</row>
    <row r="371" spans="1:19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5"/>
      <c r="BP371" s="25"/>
      <c r="BQ371" s="25"/>
      <c r="BR371" s="25"/>
      <c r="BS371" s="25"/>
      <c r="BT371" s="25"/>
      <c r="BU371" s="2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27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27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24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</row>
    <row r="372" spans="1:191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25"/>
      <c r="BP372" s="25"/>
      <c r="BQ372" s="25"/>
      <c r="BR372" s="25"/>
      <c r="BS372" s="25"/>
      <c r="BT372" s="2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</row>
    <row r="373" spans="1:191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</row>
    <row r="374" spans="1:191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</row>
    <row r="375" spans="1:191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</row>
    <row r="376" spans="1:191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</row>
    <row r="377" spans="1:191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</row>
    <row r="378" spans="1:191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25"/>
      <c r="BP378" s="25"/>
      <c r="BQ378" s="25"/>
      <c r="BR378" s="25"/>
      <c r="BS378" s="25"/>
      <c r="BT378" s="25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</row>
    <row r="379" spans="1:191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</row>
    <row r="380" spans="1:191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</row>
    <row r="381" spans="1:191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25"/>
      <c r="BP381" s="25"/>
      <c r="BQ381" s="25"/>
      <c r="BR381" s="25"/>
      <c r="BS381" s="25"/>
      <c r="BT381" s="25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</row>
    <row r="382" spans="1:191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5"/>
      <c r="BP382" s="25"/>
      <c r="BQ382" s="25"/>
      <c r="BR382" s="25"/>
      <c r="BS382" s="25"/>
      <c r="BT382" s="25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</row>
    <row r="383" spans="1:191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</row>
    <row r="384" spans="1:191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5"/>
      <c r="BP384" s="25"/>
      <c r="BQ384" s="25"/>
      <c r="BR384" s="25"/>
      <c r="BS384" s="25"/>
      <c r="BT384" s="25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</row>
    <row r="385" spans="1:191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5"/>
      <c r="BP385" s="25"/>
      <c r="BQ385" s="25"/>
      <c r="BR385" s="25"/>
      <c r="BS385" s="25"/>
      <c r="BT385" s="25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</row>
    <row r="386" spans="1:191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</row>
    <row r="387" spans="1:191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</row>
    <row r="388" spans="1:191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</row>
    <row r="389" spans="1:191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</row>
    <row r="390" spans="1:191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</row>
    <row r="391" spans="1:191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</row>
    <row r="392" spans="1:191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</row>
    <row r="393" spans="1:191" ht="11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7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</row>
    <row r="394" spans="1:19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5"/>
      <c r="BP394" s="25"/>
      <c r="BQ394" s="25"/>
      <c r="BR394" s="25"/>
      <c r="BS394" s="25"/>
      <c r="BT394" s="25"/>
      <c r="BU394" s="2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27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27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24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24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27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24"/>
      <c r="FT394" s="35"/>
      <c r="FU394" s="35"/>
      <c r="FV394" s="35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</row>
    <row r="395" spans="1:191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</row>
    <row r="396" spans="1:191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</row>
    <row r="397" spans="1:191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</row>
    <row r="398" spans="1:191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</row>
    <row r="399" spans="1:191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</row>
    <row r="400" spans="1:191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</row>
    <row r="401" spans="1:191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25"/>
      <c r="BP401" s="25"/>
      <c r="BQ401" s="25"/>
      <c r="BR401" s="25"/>
      <c r="BS401" s="25"/>
      <c r="BT401" s="25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</row>
    <row r="402" spans="1:191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</row>
    <row r="403" spans="1:191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</row>
    <row r="404" spans="1:191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25"/>
      <c r="BP404" s="25"/>
      <c r="BQ404" s="25"/>
      <c r="BR404" s="25"/>
      <c r="BS404" s="25"/>
      <c r="BT404" s="25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</row>
    <row r="405" spans="1:191" ht="11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5"/>
      <c r="BP405" s="25"/>
      <c r="BQ405" s="25"/>
      <c r="BR405" s="25"/>
      <c r="BS405" s="25"/>
      <c r="BT405" s="25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</row>
    <row r="406" spans="1:191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44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31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31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31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</row>
    <row r="407" spans="1:191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</row>
    <row r="408" spans="1:191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</row>
    <row r="409" spans="1:191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31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31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</row>
    <row r="410" spans="1:191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30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</row>
    <row r="411" spans="1:191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30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</row>
    <row r="412" spans="1:191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30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</row>
    <row r="413" spans="1:191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</row>
    <row r="414" spans="1:191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30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</row>
    <row r="415" spans="1:191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30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</row>
    <row r="416" spans="1:191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</row>
    <row r="417" spans="1:191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</row>
    <row r="418" spans="1:191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"/>
      <c r="BF418" s="2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</row>
    <row r="419" spans="1:191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2"/>
      <c r="BF419" s="2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"/>
      <c r="EQ419" s="2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</row>
    <row r="420" spans="1:191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"/>
      <c r="BF420" s="2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21"/>
      <c r="EQ420" s="21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</row>
    <row r="421" spans="1:191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21"/>
      <c r="BF421" s="21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</row>
    <row r="422" spans="1:191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</row>
    <row r="423" spans="1:191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0"/>
      <c r="AA423" s="20"/>
      <c r="AB423" s="25"/>
      <c r="AC423" s="25"/>
      <c r="AD423" s="25"/>
      <c r="AE423" s="2"/>
      <c r="AF423" s="2"/>
      <c r="AG423" s="2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0"/>
      <c r="AY423" s="20"/>
      <c r="AZ423" s="20"/>
      <c r="BA423" s="20"/>
      <c r="BB423" s="20"/>
      <c r="BC423" s="24"/>
      <c r="BD423" s="24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</row>
    <row r="424" spans="1:191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11"/>
      <c r="DH424" s="2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"/>
      <c r="DX424" s="2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"/>
      <c r="EV424" s="2"/>
      <c r="EW424" s="20"/>
      <c r="EX424" s="20"/>
      <c r="EY424" s="25"/>
      <c r="EZ424" s="25"/>
      <c r="FA424" s="25"/>
      <c r="FB424" s="2"/>
      <c r="FC424" s="2"/>
      <c r="FD424" s="2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0"/>
      <c r="FV424" s="20"/>
      <c r="FW424" s="20"/>
      <c r="FX424" s="20"/>
      <c r="FY424" s="20"/>
      <c r="FZ424" s="24"/>
      <c r="GA424" s="24"/>
      <c r="GB424" s="2"/>
      <c r="GC424" s="2"/>
      <c r="GD424" s="2"/>
      <c r="GE424" s="2"/>
      <c r="GF424" s="2"/>
      <c r="GG424" s="2"/>
      <c r="GH424" s="2"/>
      <c r="GI424" s="2"/>
    </row>
    <row r="425" spans="1:191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8"/>
      <c r="DH425" s="2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2"/>
      <c r="EV425" s="2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"/>
      <c r="GF425" s="2"/>
      <c r="GG425" s="2"/>
      <c r="GH425" s="2"/>
      <c r="GI425" s="2"/>
    </row>
    <row r="426" spans="1:191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</row>
    <row r="427" spans="1:191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</row>
    <row r="428" spans="1:191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</row>
    <row r="429" spans="1:191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</row>
    <row r="430" spans="1:191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</row>
    <row r="431" spans="1:191" ht="11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</row>
  </sheetData>
  <sheetProtection/>
  <mergeCells count="1024">
    <mergeCell ref="CX55:DO55"/>
    <mergeCell ref="A55:AJ55"/>
    <mergeCell ref="DX55:EJ55"/>
    <mergeCell ref="EK55:EW55"/>
    <mergeCell ref="BD55:BK55"/>
    <mergeCell ref="BD54:BK54"/>
    <mergeCell ref="BU54:CG54"/>
    <mergeCell ref="CH54:CW54"/>
    <mergeCell ref="EK54:EW54"/>
    <mergeCell ref="DX54:EI54"/>
    <mergeCell ref="CX54:DO54"/>
    <mergeCell ref="DN18:ED18"/>
    <mergeCell ref="EE18:ES18"/>
    <mergeCell ref="ET18:FJ18"/>
    <mergeCell ref="A18:AM18"/>
    <mergeCell ref="AN18:AS18"/>
    <mergeCell ref="AT18:BI18"/>
    <mergeCell ref="BJ18:CE18"/>
    <mergeCell ref="CF18:CV18"/>
    <mergeCell ref="CW18:DM18"/>
    <mergeCell ref="EX77:FJ77"/>
    <mergeCell ref="A77:AJ77"/>
    <mergeCell ref="AK77:AP77"/>
    <mergeCell ref="AQ77:BB77"/>
    <mergeCell ref="BC77:BT77"/>
    <mergeCell ref="A69:AJ69"/>
    <mergeCell ref="AK69:AP69"/>
    <mergeCell ref="AR69:BB69"/>
    <mergeCell ref="BU69:CG69"/>
    <mergeCell ref="CH69:CW69"/>
    <mergeCell ref="CH74:CW74"/>
    <mergeCell ref="CH66:CW66"/>
    <mergeCell ref="A136:AE136"/>
    <mergeCell ref="CX77:DJ77"/>
    <mergeCell ref="DK77:DW77"/>
    <mergeCell ref="DX77:EJ77"/>
    <mergeCell ref="BD69:BL69"/>
    <mergeCell ref="AH136:BH136"/>
    <mergeCell ref="A133:AO133"/>
    <mergeCell ref="AP133:AU133"/>
    <mergeCell ref="BU53:CG53"/>
    <mergeCell ref="CX63:DJ63"/>
    <mergeCell ref="DK63:DW63"/>
    <mergeCell ref="CX53:DJ53"/>
    <mergeCell ref="DK53:DW53"/>
    <mergeCell ref="CH56:CW56"/>
    <mergeCell ref="CX56:DJ56"/>
    <mergeCell ref="CX58:DJ58"/>
    <mergeCell ref="DK58:DW58"/>
    <mergeCell ref="BU55:CG55"/>
    <mergeCell ref="EK53:EW53"/>
    <mergeCell ref="CX60:DJ60"/>
    <mergeCell ref="A63:AJ63"/>
    <mergeCell ref="AK63:AP63"/>
    <mergeCell ref="AQ63:BB63"/>
    <mergeCell ref="BC63:BT63"/>
    <mergeCell ref="BU63:CG63"/>
    <mergeCell ref="CH63:CW63"/>
    <mergeCell ref="DX59:EJ59"/>
    <mergeCell ref="BC53:BT53"/>
    <mergeCell ref="N137:AE137"/>
    <mergeCell ref="DS138:ES138"/>
    <mergeCell ref="AH137:BH137"/>
    <mergeCell ref="BM143:CG143"/>
    <mergeCell ref="CJ143:CW143"/>
    <mergeCell ref="DZ142:EB142"/>
    <mergeCell ref="EF142:EU142"/>
    <mergeCell ref="CY143:DX143"/>
    <mergeCell ref="DC138:DP138"/>
    <mergeCell ref="N138:AE138"/>
    <mergeCell ref="FA142:FB142"/>
    <mergeCell ref="BM142:CG142"/>
    <mergeCell ref="CJ142:CW142"/>
    <mergeCell ref="CZ142:DU142"/>
    <mergeCell ref="DX142:DY142"/>
    <mergeCell ref="EV142:EZ142"/>
    <mergeCell ref="AV133:BK133"/>
    <mergeCell ref="BL133:CE133"/>
    <mergeCell ref="ET133:FJ133"/>
    <mergeCell ref="A141:B141"/>
    <mergeCell ref="C141:E141"/>
    <mergeCell ref="I141:X141"/>
    <mergeCell ref="Y141:AE141"/>
    <mergeCell ref="AH138:BH138"/>
    <mergeCell ref="R139:AE139"/>
    <mergeCell ref="AH139:BH139"/>
    <mergeCell ref="EE131:ES131"/>
    <mergeCell ref="ET131:FJ131"/>
    <mergeCell ref="DN132:ED132"/>
    <mergeCell ref="DN133:ED133"/>
    <mergeCell ref="DC137:DP137"/>
    <mergeCell ref="DS137:ES137"/>
    <mergeCell ref="EE132:ES132"/>
    <mergeCell ref="ET132:FJ132"/>
    <mergeCell ref="EE133:ES133"/>
    <mergeCell ref="BL132:CE132"/>
    <mergeCell ref="CF132:CV132"/>
    <mergeCell ref="CW132:DM132"/>
    <mergeCell ref="CF133:CV133"/>
    <mergeCell ref="CW133:DM133"/>
    <mergeCell ref="DN131:ED131"/>
    <mergeCell ref="BL131:CE131"/>
    <mergeCell ref="CF131:CV131"/>
    <mergeCell ref="CW131:DM131"/>
    <mergeCell ref="A130:AO130"/>
    <mergeCell ref="AP130:AU130"/>
    <mergeCell ref="AV130:BK130"/>
    <mergeCell ref="A132:AO132"/>
    <mergeCell ref="AP132:AU132"/>
    <mergeCell ref="AV132:BK132"/>
    <mergeCell ref="A131:AO131"/>
    <mergeCell ref="AP131:AU131"/>
    <mergeCell ref="AV131:BK131"/>
    <mergeCell ref="BL130:CE130"/>
    <mergeCell ref="CF130:CV130"/>
    <mergeCell ref="CW130:DM130"/>
    <mergeCell ref="ET128:FJ128"/>
    <mergeCell ref="DN129:ED129"/>
    <mergeCell ref="EE129:ES129"/>
    <mergeCell ref="ET129:FJ129"/>
    <mergeCell ref="DN130:ED130"/>
    <mergeCell ref="EE130:ES130"/>
    <mergeCell ref="ET130:FJ130"/>
    <mergeCell ref="A129:AO129"/>
    <mergeCell ref="AP129:AU129"/>
    <mergeCell ref="AV129:BK129"/>
    <mergeCell ref="BL129:CE129"/>
    <mergeCell ref="CF129:CV129"/>
    <mergeCell ref="CW129:DM129"/>
    <mergeCell ref="EE127:ES127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CW127:DM127"/>
    <mergeCell ref="DN127:ED127"/>
    <mergeCell ref="A126:AO126"/>
    <mergeCell ref="AP126:AU126"/>
    <mergeCell ref="AV126:BK126"/>
    <mergeCell ref="BL126:CE126"/>
    <mergeCell ref="CF126:CV126"/>
    <mergeCell ref="CW126:DM126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5:FJ125"/>
    <mergeCell ref="EE123:ES123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CW123:DM123"/>
    <mergeCell ref="DN123:ED123"/>
    <mergeCell ref="A122:AO122"/>
    <mergeCell ref="AP122:AU122"/>
    <mergeCell ref="AV122:BK122"/>
    <mergeCell ref="BL122:CE122"/>
    <mergeCell ref="CF122:CV122"/>
    <mergeCell ref="CW122:DM122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ET121:FJ121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A118:AO118"/>
    <mergeCell ref="AP118:AU118"/>
    <mergeCell ref="AV118:BK118"/>
    <mergeCell ref="BL118:CE118"/>
    <mergeCell ref="CF118:CV118"/>
    <mergeCell ref="CW118:DM118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EE117:ES117"/>
    <mergeCell ref="ET117:FJ117"/>
    <mergeCell ref="EE115:ES115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A114:AO114"/>
    <mergeCell ref="AP114:AU114"/>
    <mergeCell ref="AV114:BK114"/>
    <mergeCell ref="BL114:CE114"/>
    <mergeCell ref="CF114:CV114"/>
    <mergeCell ref="CW114:DM114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EE111:ES111"/>
    <mergeCell ref="ET111:FJ111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A110:AO110"/>
    <mergeCell ref="AP110:AU110"/>
    <mergeCell ref="AV110:BK110"/>
    <mergeCell ref="BL110:CE110"/>
    <mergeCell ref="CF110:CV110"/>
    <mergeCell ref="CW110:DM110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07:ES107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A106:AO106"/>
    <mergeCell ref="AP106:AU106"/>
    <mergeCell ref="AV106:BK106"/>
    <mergeCell ref="BL106:CE106"/>
    <mergeCell ref="CF106:CV106"/>
    <mergeCell ref="CW106:DM106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EE103:ES103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A102:AO102"/>
    <mergeCell ref="AP102:AU102"/>
    <mergeCell ref="AV102:BK102"/>
    <mergeCell ref="BL102:CE102"/>
    <mergeCell ref="CF102:CV102"/>
    <mergeCell ref="CW102:DM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DN98:ED98"/>
    <mergeCell ref="EE98:ES98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A98:AO98"/>
    <mergeCell ref="AP98:AU98"/>
    <mergeCell ref="AV98:BK98"/>
    <mergeCell ref="BL98:CE98"/>
    <mergeCell ref="CF98:CV98"/>
    <mergeCell ref="CW98:DM98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5:ES95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DN94:ED94"/>
    <mergeCell ref="EE94:ES94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DN92:ED93"/>
    <mergeCell ref="EE92:ES93"/>
    <mergeCell ref="ET92:FJ93"/>
    <mergeCell ref="A93:AO93"/>
    <mergeCell ref="A94:AO94"/>
    <mergeCell ref="AP94:AU94"/>
    <mergeCell ref="AV94:BK94"/>
    <mergeCell ref="BL94:CE94"/>
    <mergeCell ref="CF94:CV94"/>
    <mergeCell ref="CW94:DM94"/>
    <mergeCell ref="A92:AO92"/>
    <mergeCell ref="AP92:AU93"/>
    <mergeCell ref="AV92:BK93"/>
    <mergeCell ref="BL92:CE93"/>
    <mergeCell ref="CF92:CV93"/>
    <mergeCell ref="CW92:DM93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DN88:ED88"/>
    <mergeCell ref="EE88:ES88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A88:AO88"/>
    <mergeCell ref="AP88:AU88"/>
    <mergeCell ref="AV88:BK88"/>
    <mergeCell ref="BL88:CE88"/>
    <mergeCell ref="CF88:CV88"/>
    <mergeCell ref="CW88:DM88"/>
    <mergeCell ref="CF86:ES86"/>
    <mergeCell ref="ET86:FJ87"/>
    <mergeCell ref="CF87:CV87"/>
    <mergeCell ref="CW87:DM87"/>
    <mergeCell ref="DN87:ED87"/>
    <mergeCell ref="EE87:ES87"/>
    <mergeCell ref="AK81:AP81"/>
    <mergeCell ref="AQ81:BB81"/>
    <mergeCell ref="A86:AO87"/>
    <mergeCell ref="AP86:AU87"/>
    <mergeCell ref="AV86:BK87"/>
    <mergeCell ref="BL86:CE87"/>
    <mergeCell ref="DX81:EJ81"/>
    <mergeCell ref="BC81:BT81"/>
    <mergeCell ref="EK81:EW81"/>
    <mergeCell ref="EX81:FJ81"/>
    <mergeCell ref="A85:FJ85"/>
    <mergeCell ref="BU81:CG81"/>
    <mergeCell ref="CH81:CW81"/>
    <mergeCell ref="CX81:DJ81"/>
    <mergeCell ref="DK81:DW81"/>
    <mergeCell ref="A81:AJ81"/>
    <mergeCell ref="BE76:BT76"/>
    <mergeCell ref="DK74:DW74"/>
    <mergeCell ref="DX74:EJ74"/>
    <mergeCell ref="EK74:EW74"/>
    <mergeCell ref="EX74:FJ74"/>
    <mergeCell ref="DX78:EJ78"/>
    <mergeCell ref="DK78:DW78"/>
    <mergeCell ref="EK76:EW76"/>
    <mergeCell ref="DX76:EJ76"/>
    <mergeCell ref="DX75:EJ75"/>
    <mergeCell ref="DK65:DW65"/>
    <mergeCell ref="A78:AJ78"/>
    <mergeCell ref="CX78:DJ78"/>
    <mergeCell ref="AR76:BC76"/>
    <mergeCell ref="EK78:EW78"/>
    <mergeCell ref="AK78:AP78"/>
    <mergeCell ref="AQ78:BB78"/>
    <mergeCell ref="BC78:BT78"/>
    <mergeCell ref="BU78:CG78"/>
    <mergeCell ref="CH78:CW78"/>
    <mergeCell ref="EK63:EW63"/>
    <mergeCell ref="EX65:FJ65"/>
    <mergeCell ref="A65:AJ65"/>
    <mergeCell ref="DX65:EJ65"/>
    <mergeCell ref="EK65:EW65"/>
    <mergeCell ref="AK65:AP65"/>
    <mergeCell ref="AQ65:BB65"/>
    <mergeCell ref="CX65:DJ65"/>
    <mergeCell ref="CH65:CW65"/>
    <mergeCell ref="BU65:CG65"/>
    <mergeCell ref="AQ61:BB61"/>
    <mergeCell ref="EX63:FJ63"/>
    <mergeCell ref="EK62:EW62"/>
    <mergeCell ref="A64:AJ64"/>
    <mergeCell ref="AK64:AP64"/>
    <mergeCell ref="AQ64:BB64"/>
    <mergeCell ref="BC64:BT64"/>
    <mergeCell ref="BU64:CG64"/>
    <mergeCell ref="EX64:FJ64"/>
    <mergeCell ref="EK64:EW64"/>
    <mergeCell ref="EX61:FJ61"/>
    <mergeCell ref="DK61:DW61"/>
    <mergeCell ref="DX61:EJ61"/>
    <mergeCell ref="EK61:EW61"/>
    <mergeCell ref="DK60:DW60"/>
    <mergeCell ref="DX60:EJ60"/>
    <mergeCell ref="EK60:EW60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EX60:FJ60"/>
    <mergeCell ref="A59:AJ59"/>
    <mergeCell ref="EK58:EW58"/>
    <mergeCell ref="EX58:FJ58"/>
    <mergeCell ref="EK57:EW57"/>
    <mergeCell ref="EK56:EW56"/>
    <mergeCell ref="DX56:EJ56"/>
    <mergeCell ref="AK59:AP59"/>
    <mergeCell ref="AQ59:BB59"/>
    <mergeCell ref="BC59:BT59"/>
    <mergeCell ref="BU59:CG59"/>
    <mergeCell ref="DK59:DW59"/>
    <mergeCell ref="AK52:AP52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A51:AJ51"/>
    <mergeCell ref="AK51:AP51"/>
    <mergeCell ref="AQ51:BB51"/>
    <mergeCell ref="EX51:FJ51"/>
    <mergeCell ref="BC51:BT51"/>
    <mergeCell ref="BU51:CG51"/>
    <mergeCell ref="CX51:DJ51"/>
    <mergeCell ref="DK51:DW51"/>
    <mergeCell ref="DX51:EJ51"/>
    <mergeCell ref="EK51:EW51"/>
    <mergeCell ref="CH52:CW52"/>
    <mergeCell ref="CH50:CW50"/>
    <mergeCell ref="CX50:DJ50"/>
    <mergeCell ref="DK50:DW50"/>
    <mergeCell ref="DX50:EJ50"/>
    <mergeCell ref="DK52:DW52"/>
    <mergeCell ref="DX52:EJ52"/>
    <mergeCell ref="EX50:FJ50"/>
    <mergeCell ref="DX49:EJ49"/>
    <mergeCell ref="EK49:EW49"/>
    <mergeCell ref="EX49:FJ49"/>
    <mergeCell ref="CX49:DW49"/>
    <mergeCell ref="CH51:CW51"/>
    <mergeCell ref="A50:AJ50"/>
    <mergeCell ref="AK50:AP50"/>
    <mergeCell ref="AQ50:BB50"/>
    <mergeCell ref="BC50:BT50"/>
    <mergeCell ref="BU50:CG50"/>
    <mergeCell ref="EK50:EW50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X48:DW48"/>
    <mergeCell ref="A46:FJ46"/>
    <mergeCell ref="A47:AJ48"/>
    <mergeCell ref="AK47:AP48"/>
    <mergeCell ref="AQ47:BB48"/>
    <mergeCell ref="BC47:BT48"/>
    <mergeCell ref="BU47:CG48"/>
    <mergeCell ref="CH47:EJ47"/>
    <mergeCell ref="EK47:FJ47"/>
    <mergeCell ref="CH48:CW48"/>
    <mergeCell ref="DX48:EJ48"/>
    <mergeCell ref="ET34:FJ34"/>
    <mergeCell ref="DN35:ED35"/>
    <mergeCell ref="EE35:ES35"/>
    <mergeCell ref="A35:AM35"/>
    <mergeCell ref="AN35:AS35"/>
    <mergeCell ref="AT35:BI35"/>
    <mergeCell ref="BJ35:CE35"/>
    <mergeCell ref="CF35:CV35"/>
    <mergeCell ref="CW35:DM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7:FJ17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6:ES16"/>
    <mergeCell ref="ET16:FJ16"/>
    <mergeCell ref="A17:AM17"/>
    <mergeCell ref="AN17:AS17"/>
    <mergeCell ref="AT17:BI17"/>
    <mergeCell ref="BJ17:CE17"/>
    <mergeCell ref="CF17:CV17"/>
    <mergeCell ref="CW17:DM17"/>
    <mergeCell ref="DN17:ED17"/>
    <mergeCell ref="EE17:ES17"/>
    <mergeCell ref="DN15:ED15"/>
    <mergeCell ref="EE15:ES15"/>
    <mergeCell ref="ET15:FJ15"/>
    <mergeCell ref="A16:AM16"/>
    <mergeCell ref="AN16:AS16"/>
    <mergeCell ref="AT16:BI16"/>
    <mergeCell ref="BJ16:CE16"/>
    <mergeCell ref="CF16:CV16"/>
    <mergeCell ref="CW16:DM16"/>
    <mergeCell ref="DN16:ED16"/>
    <mergeCell ref="CW14:DM14"/>
    <mergeCell ref="DN14:ED14"/>
    <mergeCell ref="EE14:ES14"/>
    <mergeCell ref="ET14:FJ14"/>
    <mergeCell ref="A15:AM15"/>
    <mergeCell ref="AN15:AS15"/>
    <mergeCell ref="AT15:BI15"/>
    <mergeCell ref="BJ15:CE15"/>
    <mergeCell ref="CF15:CV15"/>
    <mergeCell ref="CW15:DM15"/>
    <mergeCell ref="ET12:FJ13"/>
    <mergeCell ref="CF13:CV13"/>
    <mergeCell ref="CW13:DM13"/>
    <mergeCell ref="DN13:ED13"/>
    <mergeCell ref="EE13:ES13"/>
    <mergeCell ref="A14:AM14"/>
    <mergeCell ref="AN14:AS14"/>
    <mergeCell ref="AT14:BI14"/>
    <mergeCell ref="BJ14:CE14"/>
    <mergeCell ref="CF14:CV14"/>
    <mergeCell ref="V6:EB6"/>
    <mergeCell ref="ET6:FJ6"/>
    <mergeCell ref="ET7:FJ7"/>
    <mergeCell ref="ET8:FJ8"/>
    <mergeCell ref="A10:FJ10"/>
    <mergeCell ref="A12:AM13"/>
    <mergeCell ref="AN12:AS13"/>
    <mergeCell ref="AT12:BI13"/>
    <mergeCell ref="BJ12:CE13"/>
    <mergeCell ref="CF12:ES12"/>
    <mergeCell ref="A52:AJ52"/>
    <mergeCell ref="A1:EQ1"/>
    <mergeCell ref="A2:EQ2"/>
    <mergeCell ref="ET2:FJ2"/>
    <mergeCell ref="ET3:FJ3"/>
    <mergeCell ref="BJ4:CD4"/>
    <mergeCell ref="ET4:FJ4"/>
    <mergeCell ref="CE4:CK4"/>
    <mergeCell ref="BE5:EB5"/>
    <mergeCell ref="ET5:FJ5"/>
    <mergeCell ref="A53:AJ53"/>
    <mergeCell ref="AK53:AP53"/>
    <mergeCell ref="AQ53:BB53"/>
    <mergeCell ref="A56:AJ56"/>
    <mergeCell ref="AK56:AP56"/>
    <mergeCell ref="AQ56:BB56"/>
    <mergeCell ref="A54:AJ54"/>
    <mergeCell ref="AK54:AP54"/>
    <mergeCell ref="AR54:BB54"/>
    <mergeCell ref="AR55:BB55"/>
    <mergeCell ref="DX58:EJ58"/>
    <mergeCell ref="AQ52:BB52"/>
    <mergeCell ref="BC52:BT52"/>
    <mergeCell ref="DK56:DW56"/>
    <mergeCell ref="BU52:CG52"/>
    <mergeCell ref="CH53:CW53"/>
    <mergeCell ref="BC56:BT56"/>
    <mergeCell ref="BU57:CG57"/>
    <mergeCell ref="DX53:EJ53"/>
    <mergeCell ref="CH58:CW58"/>
    <mergeCell ref="EX57:FJ57"/>
    <mergeCell ref="CX52:DJ52"/>
    <mergeCell ref="EX56:FJ56"/>
    <mergeCell ref="BU56:CG56"/>
    <mergeCell ref="CH57:CW57"/>
    <mergeCell ref="CX57:DJ57"/>
    <mergeCell ref="DK57:DW57"/>
    <mergeCell ref="DX57:EJ57"/>
    <mergeCell ref="EK52:EW52"/>
    <mergeCell ref="EX52:FJ52"/>
    <mergeCell ref="EX66:FJ66"/>
    <mergeCell ref="A66:AJ66"/>
    <mergeCell ref="AK66:AP66"/>
    <mergeCell ref="AQ66:BB66"/>
    <mergeCell ref="BC66:BT66"/>
    <mergeCell ref="BU66:CG66"/>
    <mergeCell ref="DX66:EJ66"/>
    <mergeCell ref="DK66:DW66"/>
    <mergeCell ref="EK66:EW66"/>
    <mergeCell ref="A75:AJ75"/>
    <mergeCell ref="AQ75:BB75"/>
    <mergeCell ref="BC75:BT75"/>
    <mergeCell ref="BU75:CG75"/>
    <mergeCell ref="CH75:CW75"/>
    <mergeCell ref="A74:AJ74"/>
    <mergeCell ref="AK74:AP74"/>
    <mergeCell ref="AQ74:BB74"/>
    <mergeCell ref="BC74:BT74"/>
    <mergeCell ref="BU74:CG74"/>
    <mergeCell ref="A76:AJ76"/>
    <mergeCell ref="BU76:CG76"/>
    <mergeCell ref="CH76:CW76"/>
    <mergeCell ref="CX59:DJ59"/>
    <mergeCell ref="CX61:DJ61"/>
    <mergeCell ref="CH61:CW61"/>
    <mergeCell ref="A61:AJ61"/>
    <mergeCell ref="CH59:CW59"/>
    <mergeCell ref="AK61:AP61"/>
    <mergeCell ref="CH64:CW64"/>
    <mergeCell ref="BC61:BT61"/>
    <mergeCell ref="BU61:CG61"/>
    <mergeCell ref="DK64:DW64"/>
    <mergeCell ref="DX64:EJ64"/>
    <mergeCell ref="CX62:DJ62"/>
    <mergeCell ref="DK62:DW62"/>
    <mergeCell ref="DX62:EJ62"/>
    <mergeCell ref="DX63:EJ63"/>
    <mergeCell ref="CX64:DJ64"/>
    <mergeCell ref="A71:AJ71"/>
    <mergeCell ref="AK71:AP71"/>
    <mergeCell ref="AQ71:BB71"/>
    <mergeCell ref="BC71:BT71"/>
    <mergeCell ref="BU71:CG71"/>
    <mergeCell ref="CH71:CW71"/>
    <mergeCell ref="BC65:BT65"/>
    <mergeCell ref="EX73:FJ73"/>
    <mergeCell ref="DX71:EJ71"/>
    <mergeCell ref="EK71:EW71"/>
    <mergeCell ref="EX71:FJ71"/>
    <mergeCell ref="DK71:DW71"/>
    <mergeCell ref="CX66:DJ66"/>
    <mergeCell ref="EK67:EW67"/>
    <mergeCell ref="DX69:EI69"/>
    <mergeCell ref="EK69:EW69"/>
    <mergeCell ref="AQ62:BB62"/>
    <mergeCell ref="BC62:BT62"/>
    <mergeCell ref="BU62:CG62"/>
    <mergeCell ref="CH62:CW62"/>
    <mergeCell ref="A73:AJ73"/>
    <mergeCell ref="AK73:AP73"/>
    <mergeCell ref="AQ73:BB73"/>
    <mergeCell ref="BC73:BT73"/>
    <mergeCell ref="BU73:CG73"/>
    <mergeCell ref="CH70:CW70"/>
    <mergeCell ref="EX62:FJ62"/>
    <mergeCell ref="A67:AJ67"/>
    <mergeCell ref="AK67:AP67"/>
    <mergeCell ref="AQ67:BB67"/>
    <mergeCell ref="BC67:BT67"/>
    <mergeCell ref="BU67:CG67"/>
    <mergeCell ref="CH67:CW67"/>
    <mergeCell ref="CX67:DJ67"/>
    <mergeCell ref="A62:AJ62"/>
    <mergeCell ref="AK62:AP62"/>
    <mergeCell ref="EX67:FJ67"/>
    <mergeCell ref="DK67:DW67"/>
    <mergeCell ref="DX67:EJ67"/>
    <mergeCell ref="DX68:EJ68"/>
    <mergeCell ref="EK68:EW68"/>
    <mergeCell ref="CX71:DJ71"/>
    <mergeCell ref="EK70:EW70"/>
    <mergeCell ref="BC68:BT68"/>
    <mergeCell ref="BU68:CG68"/>
    <mergeCell ref="A68:AJ68"/>
    <mergeCell ref="AK68:AP68"/>
    <mergeCell ref="AQ68:BB68"/>
    <mergeCell ref="CX68:DJ68"/>
    <mergeCell ref="CH68:CW68"/>
    <mergeCell ref="EK72:EW72"/>
    <mergeCell ref="DK73:DW73"/>
    <mergeCell ref="DX73:EJ73"/>
    <mergeCell ref="EK73:EW73"/>
    <mergeCell ref="A70:AJ70"/>
    <mergeCell ref="AK70:AP70"/>
    <mergeCell ref="AQ70:BB70"/>
    <mergeCell ref="BC70:BT70"/>
    <mergeCell ref="BU70:CG70"/>
    <mergeCell ref="CH72:CW72"/>
    <mergeCell ref="CH73:CW73"/>
    <mergeCell ref="CX70:DJ70"/>
    <mergeCell ref="DK70:DW70"/>
    <mergeCell ref="DX70:EJ70"/>
    <mergeCell ref="DK68:DW68"/>
    <mergeCell ref="CX72:DJ72"/>
    <mergeCell ref="DK72:DW72"/>
    <mergeCell ref="CX69:DO69"/>
    <mergeCell ref="AK76:AP76"/>
    <mergeCell ref="AK75:AP75"/>
    <mergeCell ref="EK75:EW75"/>
    <mergeCell ref="EX78:FJ78"/>
    <mergeCell ref="A72:AJ72"/>
    <mergeCell ref="AK72:AP72"/>
    <mergeCell ref="AQ72:BB72"/>
    <mergeCell ref="BC72:BT72"/>
    <mergeCell ref="BU72:CG72"/>
    <mergeCell ref="DX72:EJ72"/>
    <mergeCell ref="DX80:EI80"/>
    <mergeCell ref="DX79:EJ79"/>
    <mergeCell ref="CH77:CW77"/>
    <mergeCell ref="CX73:DJ73"/>
    <mergeCell ref="EX79:FJ79"/>
    <mergeCell ref="EX80:FJ80"/>
    <mergeCell ref="EK79:EW79"/>
    <mergeCell ref="EK80:EW80"/>
    <mergeCell ref="CX74:DJ74"/>
    <mergeCell ref="EK77:EW77"/>
    <mergeCell ref="AR79:BB79"/>
    <mergeCell ref="BD79:BK79"/>
    <mergeCell ref="BD80:BK80"/>
    <mergeCell ref="BU77:CG77"/>
    <mergeCell ref="CX80:DO80"/>
    <mergeCell ref="CX79:DO79"/>
    <mergeCell ref="CH80:CW80"/>
    <mergeCell ref="CH79:CW79"/>
    <mergeCell ref="CI55:CW55"/>
    <mergeCell ref="CX76:DO76"/>
    <mergeCell ref="CX75:DO75"/>
    <mergeCell ref="AK80:AP80"/>
    <mergeCell ref="AK79:AP79"/>
    <mergeCell ref="A80:AJ80"/>
    <mergeCell ref="A79:AJ79"/>
    <mergeCell ref="BU80:CG80"/>
    <mergeCell ref="BU79:CG79"/>
    <mergeCell ref="AR80:BB8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scale="70" r:id="rId1"/>
  <rowBreaks count="4" manualBreakCount="4">
    <brk id="36" max="255" man="1"/>
    <brk id="82" max="255" man="1"/>
    <brk id="111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Admin</cp:lastModifiedBy>
  <cp:lastPrinted>2014-01-14T07:00:50Z</cp:lastPrinted>
  <dcterms:created xsi:type="dcterms:W3CDTF">2005-04-08T04:14:02Z</dcterms:created>
  <dcterms:modified xsi:type="dcterms:W3CDTF">2014-01-28T08:46:03Z</dcterms:modified>
  <cp:category/>
  <cp:version/>
  <cp:contentType/>
  <cp:contentStatus/>
</cp:coreProperties>
</file>